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Zvonimir\Desktop\"/>
    </mc:Choice>
  </mc:AlternateContent>
  <bookViews>
    <workbookView xWindow="0" yWindow="0" windowWidth="28800" windowHeight="123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H90" i="37" s="1"/>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H117" i="37" s="1"/>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H127" i="37" s="1"/>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H156" i="37" s="1"/>
  <c r="D156" i="37"/>
  <c r="B157" i="37"/>
  <c r="B158" i="37"/>
  <c r="C158" i="37"/>
  <c r="D158" i="37"/>
  <c r="G158" i="37"/>
  <c r="B159" i="37"/>
  <c r="C159" i="37"/>
  <c r="H159" i="37" s="1"/>
  <c r="D159" i="37"/>
  <c r="G159" i="37"/>
  <c r="B160" i="37"/>
  <c r="C160" i="37"/>
  <c r="D160" i="37"/>
  <c r="G160" i="37"/>
  <c r="B161" i="37"/>
  <c r="B162" i="37"/>
  <c r="B163" i="37"/>
  <c r="C163" i="37"/>
  <c r="H163" i="37" s="1"/>
  <c r="D163" i="37"/>
  <c r="G163" i="37"/>
  <c r="B164" i="37"/>
  <c r="C164" i="37"/>
  <c r="D164" i="37"/>
  <c r="G164" i="37"/>
  <c r="B165" i="37"/>
  <c r="C165" i="37"/>
  <c r="H165" i="37" s="1"/>
  <c r="D165" i="37"/>
  <c r="G165" i="37"/>
  <c r="B166" i="37"/>
  <c r="C166" i="37"/>
  <c r="D166" i="37"/>
  <c r="G166" i="37"/>
  <c r="B167" i="37"/>
  <c r="B168" i="37"/>
  <c r="C168" i="37"/>
  <c r="D168" i="37"/>
  <c r="H168" i="37" s="1"/>
  <c r="B169" i="37"/>
  <c r="C169" i="37"/>
  <c r="D169" i="37"/>
  <c r="B170" i="37"/>
  <c r="C170" i="37"/>
  <c r="D170" i="37"/>
  <c r="H170" i="37" s="1"/>
  <c r="B171" i="37"/>
  <c r="C171" i="37"/>
  <c r="D171" i="37"/>
  <c r="B172" i="37"/>
  <c r="C172" i="37"/>
  <c r="D172" i="37"/>
  <c r="H172" i="37" s="1"/>
  <c r="B173" i="37"/>
  <c r="C173" i="37"/>
  <c r="D173" i="37"/>
  <c r="B174" i="37"/>
  <c r="C174" i="37"/>
  <c r="D174" i="37"/>
  <c r="B175" i="37"/>
  <c r="B176" i="37"/>
  <c r="C176" i="37"/>
  <c r="D176" i="37"/>
  <c r="B177" i="37"/>
  <c r="C177" i="37"/>
  <c r="H177" i="37" s="1"/>
  <c r="D177" i="37"/>
  <c r="B178" i="37"/>
  <c r="C178" i="37"/>
  <c r="D178" i="37"/>
  <c r="B179" i="37"/>
  <c r="C179" i="37"/>
  <c r="H179" i="37" s="1"/>
  <c r="D179" i="37"/>
  <c r="B180" i="37"/>
  <c r="C180" i="37"/>
  <c r="D180" i="37"/>
  <c r="B181" i="37"/>
  <c r="C181" i="37"/>
  <c r="H181" i="37" s="1"/>
  <c r="D181" i="37"/>
  <c r="B182" i="37"/>
  <c r="C182" i="37"/>
  <c r="D182" i="37"/>
  <c r="H182" i="37" s="1"/>
  <c r="B183" i="37"/>
  <c r="C183" i="37"/>
  <c r="H183" i="37" s="1"/>
  <c r="D183" i="37"/>
  <c r="B184" i="37"/>
  <c r="C184" i="37"/>
  <c r="D184" i="37"/>
  <c r="B185" i="37"/>
  <c r="C185" i="37"/>
  <c r="H185" i="37" s="1"/>
  <c r="D185" i="37"/>
  <c r="B186" i="37"/>
  <c r="B187" i="37"/>
  <c r="C187" i="37"/>
  <c r="D187" i="37"/>
  <c r="B188" i="37"/>
  <c r="C188" i="37"/>
  <c r="D188" i="37"/>
  <c r="B189" i="37"/>
  <c r="C189" i="37"/>
  <c r="D189" i="37"/>
  <c r="B190" i="37"/>
  <c r="C190" i="37"/>
  <c r="D190" i="37"/>
  <c r="B191" i="37"/>
  <c r="C191" i="37"/>
  <c r="D191" i="37"/>
  <c r="H191" i="37" s="1"/>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H209" i="37" s="1"/>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H305" i="37" s="1"/>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G621" i="37"/>
  <c r="B622" i="37"/>
  <c r="C622" i="37"/>
  <c r="D622" i="37"/>
  <c r="G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H638" i="37" s="1"/>
  <c r="D638" i="37"/>
  <c r="B639" i="37"/>
  <c r="C639" i="37"/>
  <c r="H639" i="37" s="1"/>
  <c r="D639" i="37"/>
  <c r="B640" i="37"/>
  <c r="C640" i="37"/>
  <c r="D640" i="37"/>
  <c r="H640" i="37" s="1"/>
  <c r="B641" i="37"/>
  <c r="C641" i="37"/>
  <c r="H641" i="37" s="1"/>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s="1"/>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s="1"/>
  <c r="B689" i="37"/>
  <c r="C689" i="37"/>
  <c r="D689" i="37"/>
  <c r="G689" i="37"/>
  <c r="B690" i="37"/>
  <c r="C690" i="37"/>
  <c r="H690" i="37" s="1"/>
  <c r="D690" i="37"/>
  <c r="G690" i="37"/>
  <c r="B691" i="37"/>
  <c r="C691" i="37"/>
  <c r="D691" i="37"/>
  <c r="G691" i="37"/>
  <c r="B692" i="37"/>
  <c r="C692" i="37"/>
  <c r="H692" i="37" s="1"/>
  <c r="D692" i="37"/>
  <c r="G692" i="37"/>
  <c r="B693" i="37"/>
  <c r="C693" i="37"/>
  <c r="D693" i="37"/>
  <c r="G693" i="37"/>
  <c r="B694" i="37"/>
  <c r="C694" i="37"/>
  <c r="H694" i="37" s="1"/>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H981" i="37" s="1"/>
  <c r="B982" i="37"/>
  <c r="C982" i="37"/>
  <c r="D982" i="37"/>
  <c r="B983" i="37"/>
  <c r="B984" i="37"/>
  <c r="B985" i="37"/>
  <c r="C985" i="37"/>
  <c r="D985" i="37"/>
  <c r="B986" i="37"/>
  <c r="C986" i="37"/>
  <c r="H986" i="37" s="1"/>
  <c r="D986" i="37"/>
  <c r="B987" i="37"/>
  <c r="C987" i="37"/>
  <c r="D987" i="37"/>
  <c r="B988" i="37"/>
  <c r="C988" i="37"/>
  <c r="D988" i="37"/>
  <c r="B989" i="37"/>
  <c r="C989" i="37"/>
  <c r="D989" i="37"/>
  <c r="B990" i="37"/>
  <c r="B991" i="37"/>
  <c r="C991" i="37"/>
  <c r="D991" i="37"/>
  <c r="H991" i="37" s="1"/>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H999" i="37" s="1"/>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H1007" i="37" s="1"/>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H1024" i="37" s="1"/>
  <c r="D1024" i="37"/>
  <c r="G1024" i="37"/>
  <c r="B1025" i="37"/>
  <c r="C1025" i="37"/>
  <c r="H1025" i="37" s="1"/>
  <c r="D1025" i="37"/>
  <c r="G1025" i="37"/>
  <c r="B1026" i="37"/>
  <c r="C1026" i="37"/>
  <c r="H1026" i="37" s="1"/>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H1043" i="37" s="1"/>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G1142" i="37" s="1"/>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C1211" i="37"/>
  <c r="D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H1224" i="37" s="1"/>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H1252" i="37" s="1"/>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G1401" i="37" s="1"/>
  <c r="C1401" i="37"/>
  <c r="D1401" i="37"/>
  <c r="B1402" i="37"/>
  <c r="C1402" i="37"/>
  <c r="D1402" i="37"/>
  <c r="H1402" i="37" s="1"/>
  <c r="B1403" i="37"/>
  <c r="G1403" i="37" s="1"/>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D1428" i="37"/>
  <c r="G1428" i="37" s="1"/>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5" i="37"/>
  <c r="H1481" i="37"/>
  <c r="H1477" i="37"/>
  <c r="H1475" i="37"/>
  <c r="H1467" i="37"/>
  <c r="H1447" i="37"/>
  <c r="H1444" i="37"/>
  <c r="H1440" i="37"/>
  <c r="H1438" i="37"/>
  <c r="H1436" i="37"/>
  <c r="H1434" i="37"/>
  <c r="H1430" i="37"/>
  <c r="H1429" i="37"/>
  <c r="H1422" i="37"/>
  <c r="H1420" i="37"/>
  <c r="H1419" i="37"/>
  <c r="H1418" i="37"/>
  <c r="H1417" i="37"/>
  <c r="H1416" i="37"/>
  <c r="H1415" i="37"/>
  <c r="H1414" i="37"/>
  <c r="H1413" i="37"/>
  <c r="H1410" i="37"/>
  <c r="H1409" i="37"/>
  <c r="H1408" i="37"/>
  <c r="H1407"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6" i="37"/>
  <c r="H1215" i="37"/>
  <c r="H1214" i="37"/>
  <c r="H1213" i="37"/>
  <c r="H1211" i="37"/>
  <c r="H1210"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2" i="37"/>
  <c r="H1021" i="37"/>
  <c r="H1020" i="37"/>
  <c r="H1019" i="37"/>
  <c r="H1018" i="37"/>
  <c r="H1017" i="37"/>
  <c r="H1015" i="37"/>
  <c r="H1014" i="37"/>
  <c r="H1013" i="37"/>
  <c r="H1011" i="37"/>
  <c r="H1010" i="37"/>
  <c r="H1009" i="37"/>
  <c r="H1008" i="37"/>
  <c r="H1005" i="37"/>
  <c r="H1004" i="37"/>
  <c r="H1003" i="37"/>
  <c r="H1002" i="37"/>
  <c r="H1001" i="37"/>
  <c r="H998" i="37"/>
  <c r="H997" i="37"/>
  <c r="H995" i="37"/>
  <c r="H994" i="37"/>
  <c r="H993" i="37"/>
  <c r="H989" i="37"/>
  <c r="H988" i="37"/>
  <c r="H987"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3" i="37"/>
  <c r="H691" i="37"/>
  <c r="H689" i="37"/>
  <c r="H687" i="37"/>
  <c r="H686" i="37"/>
  <c r="H685"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1" i="37"/>
  <c r="H650" i="37"/>
  <c r="H649" i="37"/>
  <c r="H648" i="37"/>
  <c r="H647" i="37"/>
  <c r="H645" i="37"/>
  <c r="H643"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0" i="37"/>
  <c r="H189" i="37"/>
  <c r="H188" i="37"/>
  <c r="H187" i="37"/>
  <c r="H184" i="37"/>
  <c r="H180" i="37"/>
  <c r="H178" i="37"/>
  <c r="H176" i="37"/>
  <c r="H174" i="37"/>
  <c r="H173" i="37"/>
  <c r="H171" i="37"/>
  <c r="H169" i="37"/>
  <c r="H166" i="37"/>
  <c r="H164" i="37"/>
  <c r="H160" i="37"/>
  <c r="H158" i="37"/>
  <c r="H155" i="37"/>
  <c r="H154" i="37"/>
  <c r="H153" i="37"/>
  <c r="H148" i="37"/>
  <c r="H147" i="37"/>
  <c r="H146" i="37"/>
  <c r="H145" i="37"/>
  <c r="H144" i="37"/>
  <c r="H143" i="37"/>
  <c r="H142" i="37"/>
  <c r="H141" i="37"/>
  <c r="H140" i="37"/>
  <c r="H139" i="37"/>
  <c r="H136" i="37"/>
  <c r="H135" i="37"/>
  <c r="H134" i="37"/>
  <c r="H133" i="37"/>
  <c r="H130" i="37"/>
  <c r="H129"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L3" i="3"/>
  <c r="G6" i="3"/>
  <c r="I14" i="3"/>
  <c r="P3" i="3"/>
  <c r="H5" i="3" s="1"/>
  <c r="G5" i="3"/>
  <c r="E5" i="3" s="1"/>
  <c r="B5" i="3" s="1"/>
  <c r="G7" i="3"/>
  <c r="H7" i="3"/>
  <c r="I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s="1"/>
  <c r="B28" i="3" s="1"/>
  <c r="G29" i="3"/>
  <c r="H29" i="3"/>
  <c r="E29" i="3" s="1"/>
  <c r="B29" i="3" s="1"/>
  <c r="G31" i="3"/>
  <c r="E31" i="3" s="1"/>
  <c r="H31" i="3"/>
  <c r="G32" i="3"/>
  <c r="H32" i="3"/>
  <c r="G33" i="3"/>
  <c r="H33" i="3"/>
  <c r="E33" i="3"/>
  <c r="B33" i="3" s="1"/>
  <c r="G34" i="3"/>
  <c r="H34" i="3"/>
  <c r="E34" i="3" s="1"/>
  <c r="B34" i="3" s="1"/>
  <c r="G35" i="3"/>
  <c r="E35" i="3" s="1"/>
  <c r="H35" i="3"/>
  <c r="G36" i="3"/>
  <c r="H36" i="3"/>
  <c r="G37" i="3"/>
  <c r="H37" i="3"/>
  <c r="E37" i="3"/>
  <c r="B37" i="3" s="1"/>
  <c r="G38" i="3"/>
  <c r="H38" i="3"/>
  <c r="E38" i="3" s="1"/>
  <c r="B38" i="3" s="1"/>
  <c r="G39" i="3"/>
  <c r="H39" i="3"/>
  <c r="G40" i="3"/>
  <c r="H40" i="3"/>
  <c r="G41" i="3"/>
  <c r="H41" i="3"/>
  <c r="E41" i="3"/>
  <c r="B41" i="3" s="1"/>
  <c r="G42" i="3"/>
  <c r="H42" i="3"/>
  <c r="E42" i="3" s="1"/>
  <c r="B42" i="3" s="1"/>
  <c r="G43" i="3"/>
  <c r="H43" i="3"/>
  <c r="G44" i="3"/>
  <c r="H44" i="3"/>
  <c r="G45" i="3"/>
  <c r="H45" i="3"/>
  <c r="E45" i="3" s="1"/>
  <c r="B45" i="3" s="1"/>
  <c r="G46" i="3"/>
  <c r="H46" i="3"/>
  <c r="E46" i="3" s="1"/>
  <c r="B46" i="3" s="1"/>
  <c r="G47" i="3"/>
  <c r="E47" i="3" s="1"/>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G162" i="3"/>
  <c r="E162" i="3" s="1"/>
  <c r="B162" i="3" s="1"/>
  <c r="G164" i="3"/>
  <c r="E164" i="3" s="1"/>
  <c r="B164" i="3" s="1"/>
  <c r="G212" i="3"/>
  <c r="H212" i="3"/>
  <c r="G260" i="3"/>
  <c r="H260" i="3"/>
  <c r="G263" i="3"/>
  <c r="E263" i="3" s="1"/>
  <c r="H263" i="3"/>
  <c r="G264" i="3"/>
  <c r="H264" i="3"/>
  <c r="E264" i="3"/>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B264" i="3"/>
  <c r="F263" i="3"/>
  <c r="B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F205" i="3" s="1"/>
  <c r="B205" i="3" s="1"/>
  <c r="L204" i="3"/>
  <c r="M204" i="3"/>
  <c r="F204" i="3" s="1"/>
  <c r="B204" i="3" s="1"/>
  <c r="L203" i="3"/>
  <c r="M203" i="3"/>
  <c r="L202" i="3"/>
  <c r="M202" i="3"/>
  <c r="L201" i="3"/>
  <c r="M201" i="3"/>
  <c r="L200" i="3"/>
  <c r="M200" i="3"/>
  <c r="F200" i="3"/>
  <c r="B200" i="3" s="1"/>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7" i="3"/>
  <c r="B35" i="3"/>
  <c r="B31"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04" i="1"/>
  <c r="C194"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114" i="36"/>
  <c r="F43" i="36"/>
  <c r="F13" i="36"/>
  <c r="F29" i="36"/>
  <c r="F73" i="36"/>
  <c r="F97" i="36"/>
  <c r="E235" i="27" l="1"/>
  <c r="D1200" i="37" s="1"/>
  <c r="F236" i="27"/>
  <c r="G1227" i="37"/>
  <c r="H1209" i="37"/>
  <c r="H1203" i="37"/>
  <c r="H1141" i="37"/>
  <c r="H1137" i="37"/>
  <c r="G1133" i="37"/>
  <c r="G1129" i="37"/>
  <c r="G1402" i="37"/>
  <c r="H1489" i="37"/>
  <c r="H1473" i="37"/>
  <c r="E30" i="3"/>
  <c r="B30" i="3" s="1"/>
  <c r="H1428" i="37"/>
  <c r="I1428" i="37" s="1"/>
  <c r="D75" i="27"/>
  <c r="C1040" i="37" s="1"/>
  <c r="F76" i="27"/>
  <c r="F58" i="27"/>
  <c r="D18" i="27"/>
  <c r="C983" i="37" s="1"/>
  <c r="E43" i="3"/>
  <c r="B43" i="3" s="1"/>
  <c r="H688" i="37"/>
  <c r="H665" i="37"/>
  <c r="H646" i="37"/>
  <c r="H644" i="37"/>
  <c r="H304" i="37"/>
  <c r="F135" i="1"/>
  <c r="E39" i="3"/>
  <c r="B39" i="3" s="1"/>
  <c r="H76" i="37"/>
  <c r="H65" i="37"/>
  <c r="F201" i="3"/>
  <c r="B201" i="3" s="1"/>
  <c r="F177" i="1"/>
  <c r="H152" i="37"/>
  <c r="F420" i="1"/>
  <c r="F167" i="1"/>
  <c r="F292" i="3"/>
  <c r="B7" i="1"/>
  <c r="E260" i="3"/>
  <c r="G166" i="3"/>
  <c r="E166" i="3" s="1"/>
  <c r="B166" i="3" s="1"/>
  <c r="T158" i="3"/>
  <c r="U6" i="3"/>
  <c r="J7" i="3" s="1"/>
  <c r="I1439" i="37"/>
  <c r="I1437" i="37"/>
  <c r="I1435" i="37"/>
  <c r="H1295" i="37"/>
  <c r="G1557" i="37"/>
  <c r="G1497" i="37"/>
  <c r="I1431" i="37"/>
  <c r="I1429" i="37"/>
  <c r="I1427" i="37"/>
  <c r="G1389" i="37"/>
  <c r="G1362" i="37"/>
  <c r="G1360" i="37"/>
  <c r="G1358" i="37"/>
  <c r="G1334" i="37"/>
  <c r="G1330" i="37"/>
  <c r="G1328" i="37"/>
  <c r="G1326" i="37"/>
  <c r="G1315" i="37"/>
  <c r="G1313" i="37"/>
  <c r="G1311" i="37"/>
  <c r="G1294" i="37"/>
  <c r="G1290" i="37"/>
  <c r="G1210" i="37"/>
  <c r="G1127" i="37"/>
  <c r="G1125" i="37"/>
  <c r="G1123" i="37"/>
  <c r="G1121" i="37"/>
  <c r="G1115" i="37"/>
  <c r="G1113" i="37"/>
  <c r="G1094" i="37"/>
  <c r="G1092" i="37"/>
  <c r="G1090" i="37"/>
  <c r="G1086" i="37"/>
  <c r="G1084" i="37"/>
  <c r="G1082" i="37"/>
  <c r="G1080" i="37"/>
  <c r="G1078" i="37"/>
  <c r="G1032" i="37"/>
  <c r="G1030" i="37"/>
  <c r="G1028" i="37"/>
  <c r="G1010" i="37"/>
  <c r="G1008" i="37"/>
  <c r="G989" i="37"/>
  <c r="G987" i="37"/>
  <c r="G985" i="37"/>
  <c r="G981" i="37"/>
  <c r="G641" i="37"/>
  <c r="G639" i="37"/>
  <c r="G629" i="37"/>
  <c r="G625" i="37"/>
  <c r="G619" i="37"/>
  <c r="G615" i="37"/>
  <c r="G613" i="37"/>
  <c r="G611" i="37"/>
  <c r="G609" i="37"/>
  <c r="G601" i="37"/>
  <c r="G599" i="37"/>
  <c r="G597"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3" i="37"/>
  <c r="D160" i="1"/>
  <c r="F65" i="1"/>
  <c r="F71" i="1"/>
  <c r="F196" i="1"/>
  <c r="F227" i="1"/>
  <c r="F291" i="1"/>
  <c r="F351" i="1"/>
  <c r="F405" i="1"/>
  <c r="F421" i="1"/>
  <c r="F424" i="1"/>
  <c r="F430" i="1"/>
  <c r="F510" i="1"/>
  <c r="F522" i="1"/>
  <c r="F528" i="1"/>
  <c r="F577" i="1"/>
  <c r="F584" i="1"/>
  <c r="F590" i="1"/>
  <c r="F608" i="1"/>
  <c r="F620" i="1"/>
  <c r="F632" i="1"/>
  <c r="E314" i="1"/>
  <c r="D303" i="37" s="1"/>
  <c r="E141" i="1"/>
  <c r="D131" i="37" s="1"/>
  <c r="H273" i="37"/>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F195" i="27"/>
  <c r="F239" i="27"/>
  <c r="D13" i="33"/>
  <c r="C1425" i="37" s="1"/>
  <c r="D136" i="36"/>
  <c r="C1411" i="37" s="1"/>
  <c r="E96" i="36"/>
  <c r="D1371" i="37" s="1"/>
  <c r="D96" i="36"/>
  <c r="E42" i="36"/>
  <c r="D1317" i="37" s="1"/>
  <c r="D42" i="36"/>
  <c r="E12" i="36"/>
  <c r="D12" i="36"/>
  <c r="C1287" i="37" s="1"/>
  <c r="D30" i="30"/>
  <c r="C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11" i="37"/>
  <c r="G1209" i="37"/>
  <c r="G1126" i="37"/>
  <c r="G1124" i="37"/>
  <c r="G1122" i="37"/>
  <c r="G1120" i="37"/>
  <c r="G1114" i="37"/>
  <c r="G1095" i="37"/>
  <c r="G1093" i="37"/>
  <c r="G1091" i="37"/>
  <c r="G1087" i="37"/>
  <c r="G1085" i="37"/>
  <c r="G1083" i="37"/>
  <c r="G1081" i="37"/>
  <c r="G1079" i="37"/>
  <c r="G1077" i="37"/>
  <c r="G1033" i="37"/>
  <c r="G1031" i="37"/>
  <c r="G1029" i="37"/>
  <c r="G1011" i="37"/>
  <c r="G1009" i="37"/>
  <c r="G1007" i="37"/>
  <c r="G988" i="37"/>
  <c r="G986" i="37"/>
  <c r="G982" i="37"/>
  <c r="G980" i="37"/>
  <c r="G640" i="37"/>
  <c r="G638" i="37"/>
  <c r="G628" i="37"/>
  <c r="G624" i="37"/>
  <c r="G618" i="37"/>
  <c r="G614" i="37"/>
  <c r="G612" i="37"/>
  <c r="G610" i="37"/>
  <c r="G602" i="37"/>
  <c r="G600" i="37"/>
  <c r="G598"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G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F18" i="27" l="1"/>
  <c r="F147" i="1"/>
  <c r="F141" i="1"/>
  <c r="F116" i="1"/>
  <c r="G106" i="37"/>
  <c r="F85" i="1"/>
  <c r="F204" i="1"/>
  <c r="F160" i="1"/>
  <c r="G635" i="37"/>
  <c r="F647" i="1"/>
  <c r="E24" i="3"/>
  <c r="B24" i="3" s="1"/>
  <c r="I1450" i="37"/>
  <c r="I1454" i="37"/>
  <c r="I1460" i="37"/>
  <c r="E531" i="1"/>
  <c r="E163" i="3"/>
  <c r="B163" i="3" s="1"/>
  <c r="H1104" i="37"/>
  <c r="C1317" i="37"/>
  <c r="F42" i="36"/>
  <c r="C1371" i="37"/>
  <c r="F96" i="36"/>
  <c r="C213" i="37"/>
  <c r="F223" i="1"/>
  <c r="C291" i="37"/>
  <c r="F302" i="1"/>
  <c r="G1049" i="37"/>
  <c r="H635" i="37"/>
  <c r="H213" i="37"/>
  <c r="D1287" i="37"/>
  <c r="K47" i="42"/>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H150" i="37" l="1"/>
  <c r="H124" i="37"/>
  <c r="G124" i="37"/>
  <c r="G1287" i="37"/>
  <c r="H1287" i="37"/>
  <c r="G295" i="3"/>
  <c r="E295" i="3" s="1"/>
  <c r="B295" i="3" s="1"/>
  <c r="G1116" i="37"/>
  <c r="G1371" i="37"/>
  <c r="H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B25" i="42" s="1"/>
  <c r="F648" i="1"/>
  <c r="J41" i="42"/>
  <c r="G633" i="37"/>
  <c r="H633" i="37"/>
  <c r="G632" i="37"/>
  <c r="H632" i="37"/>
  <c r="G157" i="3" l="1"/>
  <c r="E157" i="3" s="1"/>
  <c r="B157" i="3" s="1"/>
  <c r="J3" i="3"/>
  <c r="L2" i="37"/>
  <c r="K2" i="37"/>
  <c r="G637" i="37"/>
  <c r="H637" i="37"/>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<sst xmlns="http://schemas.openxmlformats.org/spreadsheetml/2006/main" count="4758" uniqueCount="4300">
  <si>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</si>
  <si>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</si>
  <si>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</si>
  <si>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</si>
  <si>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</si>
  <si>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</si>
  <si>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</si>
  <si>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</si>
  <si>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</si>
  <si>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</si>
  <si>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</si>
  <si>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</si>
  <si>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</si>
  <si>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</si>
  <si>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</si>
  <si>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</si>
  <si>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</si>
  <si>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</si>
  <si>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</si>
  <si>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</si>
  <si>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</si>
  <si>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</si>
  <si>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</si>
  <si>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</si>
  <si>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</si>
  <si>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</si>
  <si>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</si>
  <si>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</si>
  <si>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</si>
  <si>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</si>
  <si>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</si>
  <si>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</si>
  <si>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</si>
  <si>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</si>
  <si>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</si>
  <si>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</si>
  <si>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</si>
  <si>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</si>
  <si>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</si>
  <si>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</si>
  <si>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</si>
  <si>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</si>
  <si>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</si>
  <si>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</si>
  <si>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</si>
  <si>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</si>
  <si>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</si>
  <si>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</si>
  <si>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</si>
  <si>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</si>
  <si>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</si>
  <si>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</si>
  <si>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</si>
  <si>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</si>
  <si>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</si>
  <si>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</si>
  <si>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</si>
  <si>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</si>
  <si>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</si>
  <si>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</si>
  <si>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</si>
  <si>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</si>
  <si>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</si>
  <si>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</si>
  <si>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</si>
  <si>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</si>
  <si>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</si>
  <si>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</si>
  <si>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</si>
  <si>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</si>
  <si>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</si>
  <si>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</si>
  <si>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</si>
  <si>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</si>
  <si>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</si>
  <si>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</si>
  <si>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</si>
  <si>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</si>
  <si>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</si>
  <si>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</si>
  <si>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</si>
  <si>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</si>
  <si>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</si>
  <si>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</si>
  <si>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</si>
  <si>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</si>
  <si>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</si>
  <si>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</si>
  <si>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</si>
  <si>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</si>
  <si>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</si>
  <si>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</si>
  <si>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</si>
  <si>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</si>
  <si>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</si>
  <si>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</si>
  <si>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</si>
  <si>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</si>
  <si>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</si>
  <si>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</si>
  <si>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</si>
  <si>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</si>
  <si>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</si>
  <si>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</si>
  <si>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</si>
  <si>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</si>
  <si>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</si>
  <si>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</si>
  <si>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</si>
  <si>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</si>
  <si>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</si>
  <si>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</si>
  <si>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</si>
  <si>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</si>
  <si>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</si>
  <si>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</si>
  <si>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</si>
  <si>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</si>
  <si>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</si>
  <si>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</si>
  <si>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</si>
  <si>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</si>
  <si>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</si>
  <si>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</si>
  <si>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</si>
  <si>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</si>
  <si>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</si>
  <si>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</si>
  <si>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</si>
  <si>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</si>
  <si>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</si>
  <si>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</si>
  <si>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</si>
  <si>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</si>
  <si>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</si>
  <si>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</si>
  <si>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</si>
  <si>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</si>
  <si>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</si>
  <si>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</si>
  <si>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</si>
  <si>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</si>
  <si>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</si>
  <si>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</si>
  <si>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</si>
  <si>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</si>
  <si>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</si>
  <si>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</si>
  <si>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</si>
  <si>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</si>
  <si>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</si>
  <si>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</si>
  <si>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</si>
  <si>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</si>
  <si>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</si>
  <si>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</si>
  <si>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</si>
  <si>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</si>
  <si>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</si>
  <si>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</si>
  <si>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</si>
  <si>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</si>
  <si>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</si>
  <si>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</si>
  <si>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</si>
  <si>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</si>
  <si>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</si>
  <si>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</si>
  <si>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</si>
  <si>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</si>
  <si>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</si>
  <si>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</si>
  <si>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</si>
  <si>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</si>
  <si>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</si>
  <si>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</si>
  <si>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</si>
  <si>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</si>
  <si>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</si>
  <si>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</si>
  <si>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</si>
  <si>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</si>
  <si>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</si>
  <si>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</si>
  <si>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</si>
  <si>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</si>
  <si>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</si>
  <si>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</si>
  <si>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</si>
  <si>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</si>
  <si>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</si>
  <si>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</si>
  <si>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</si>
  <si>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</si>
  <si>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</si>
  <si>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</si>
  <si>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</si>
  <si>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</si>
  <si>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</si>
  <si>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</si>
  <si>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</si>
  <si>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</si>
  <si>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</si>
  <si>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</si>
  <si>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</si>
  <si>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</si>
  <si>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</si>
  <si>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</si>
  <si>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</si>
  <si>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</si>
  <si>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</si>
  <si>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</si>
  <si>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</si>
  <si>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</si>
  <si>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</si>
  <si>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</si>
  <si>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</si>
  <si>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</si>
  <si>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</si>
  <si>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</si>
  <si>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</si>
  <si>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</si>
  <si>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</si>
  <si>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</si>
  <si>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</si>
  <si>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</si>
  <si>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</si>
  <si>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</si>
  <si>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</si>
  <si>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</si>
  <si>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</si>
  <si>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</si>
  <si>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</si>
  <si>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</si>
  <si>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</si>
  <si>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</si>
  <si>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</si>
  <si>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</si>
  <si>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</si>
  <si>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</si>
  <si>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</si>
  <si>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</si>
  <si>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</si>
  <si>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</si>
  <si>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</si>
  <si>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</si>
  <si>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</si>
  <si>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</si>
  <si>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</si>
  <si>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</si>
  <si>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</si>
  <si>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</si>
  <si>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</si>
  <si>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</si>
  <si>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</si>
  <si>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</si>
  <si>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</si>
  <si>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</si>
  <si>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</si>
  <si>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</si>
  <si>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</si>
  <si>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</si>
  <si>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</si>
  <si>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</si>
  <si>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</si>
  <si>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</si>
  <si>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</si>
  <si>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</si>
  <si>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</si>
  <si>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</si>
  <si>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</si>
  <si>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</si>
  <si>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</si>
  <si>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</si>
  <si>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</si>
  <si>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</si>
  <si>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</si>
  <si>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</si>
  <si>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</si>
  <si>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</si>
  <si>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</si>
  <si>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</si>
  <si>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</si>
  <si>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</si>
  <si>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</si>
  <si>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</si>
  <si>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</si>
  <si>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</si>
  <si>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</si>
  <si>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</si>
  <si>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</si>
  <si>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</si>
  <si>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</si>
  <si>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</si>
  <si>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</si>
  <si>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</si>
  <si>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</si>
  <si>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</si>
  <si>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</si>
  <si>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</si>
  <si>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</si>
  <si>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</si>
  <si>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</si>
  <si>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</si>
  <si>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</si>
  <si>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</si>
  <si>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</si>
  <si>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</si>
  <si>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</si>
  <si>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</si>
  <si>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</si>
  <si>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</si>
  <si>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</si>
  <si>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</si>
  <si>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</si>
  <si>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</si>
  <si>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</si>
  <si>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</si>
  <si>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</si>
  <si>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</si>
  <si>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</si>
  <si>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</si>
  <si>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</si>
  <si>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</si>
  <si>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</si>
  <si>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</si>
  <si>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</si>
  <si>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</si>
  <si>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</si>
  <si>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</si>
  <si>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</si>
  <si>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</si>
  <si>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</si>
  <si>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</si>
  <si>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</si>
  <si>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</si>
  <si>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</si>
  <si>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</si>
  <si>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</si>
  <si>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</si>
  <si>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</si>
  <si>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</si>
  <si>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</si>
  <si>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</si>
  <si>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</si>
  <si>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</si>
  <si>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</si>
  <si>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</si>
  <si>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</si>
  <si>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</si>
  <si>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</si>
  <si>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</si>
  <si>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</si>
  <si>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</si>
  <si>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</si>
  <si>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</si>
  <si>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</si>
  <si>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</si>
  <si>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</si>
  <si>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</si>
  <si>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</si>
  <si>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</si>
  <si>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</si>
  <si>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</si>
  <si>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</si>
  <si>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</si>
  <si>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</si>
  <si>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</si>
  <si>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</si>
  <si>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</si>
  <si>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</si>
  <si>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</si>
  <si>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</si>
  <si>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</si>
  <si>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</si>
  <si>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</si>
  <si>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</si>
  <si>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</si>
  <si>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</si>
  <si>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</si>
  <si>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</si>
  <si>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</si>
  <si>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</si>
  <si>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</si>
  <si>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</si>
  <si>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</si>
  <si>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</si>
  <si>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</si>
  <si>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</si>
  <si>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</si>
  <si>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</si>
  <si>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</si>
  <si>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</si>
  <si>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</si>
  <si>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</si>
  <si>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</si>
  <si>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</si>
  <si>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</si>
  <si>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</si>
  <si>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</si>
  <si>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</si>
  <si>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</si>
  <si>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</si>
  <si>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</si>
  <si>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</si>
  <si>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</si>
  <si>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</si>
  <si>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</si>
  <si>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</si>
  <si>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</si>
  <si>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</si>
  <si>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</si>
  <si>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</si>
  <si>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</si>
  <si>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</si>
  <si>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</si>
  <si>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</si>
  <si>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</si>
  <si>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</si>
  <si>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</si>
  <si>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</si>
  <si>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</si>
  <si>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</si>
  <si>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</si>
  <si>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</si>
  <si>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</si>
  <si>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</si>
  <si>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</si>
  <si>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</si>
  <si>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</si>
  <si>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</si>
  <si>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</si>
  <si>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</si>
  <si>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</si>
  <si>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</si>
  <si>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</si>
  <si>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</si>
  <si>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</si>
  <si>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</si>
  <si>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</si>
  <si>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</si>
  <si>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</si>
  <si>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</si>
  <si>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</si>
  <si>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</si>
  <si>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</si>
  <si>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</si>
  <si>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</si>
  <si>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</si>
  <si>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</si>
  <si>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</si>
  <si>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</si>
  <si>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</si>
  <si>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</si>
  <si>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</si>
  <si>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</si>
  <si>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</si>
  <si>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</si>
  <si>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</si>
  <si>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</si>
  <si>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</si>
  <si>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</si>
  <si>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</si>
  <si>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</si>
  <si>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</si>
  <si>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</si>
  <si>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</si>
  <si>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</si>
  <si>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</si>
  <si>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</si>
  <si>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</si>
  <si>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</si>
  <si>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</si>
  <si>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</si>
  <si>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</si>
  <si>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</si>
  <si>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</si>
  <si>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</si>
  <si>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</si>
  <si>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</si>
  <si>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</si>
  <si>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</si>
  <si>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</si>
  <si>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</si>
  <si>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</si>
  <si>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</si>
  <si>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</si>
  <si>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</si>
  <si>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</si>
  <si>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</si>
  <si>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</si>
  <si>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</si>
  <si>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</si>
  <si>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</si>
  <si>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</si>
  <si>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</si>
  <si>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</si>
  <si>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</si>
  <si>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</si>
  <si>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</si>
  <si>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</si>
  <si>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</si>
  <si>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</si>
  <si>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</si>
  <si>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</si>
  <si>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</si>
  <si>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</si>
  <si>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</si>
  <si>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</si>
  <si>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</si>
  <si>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</si>
  <si>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</si>
  <si>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</si>
  <si>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</si>
  <si>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</si>
  <si>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</si>
  <si>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</si>
  <si>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</si>
  <si>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</si>
  <si>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</si>
  <si>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</si>
  <si>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</si>
  <si>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</si>
  <si>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</si>
  <si>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</si>
  <si>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</si>
  <si>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</si>
  <si>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</si>
  <si>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</si>
  <si>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</si>
  <si>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</si>
  <si>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</si>
  <si>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</si>
  <si>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</si>
  <si>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</si>
  <si>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</si>
  <si>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</si>
  <si>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</si>
  <si>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</si>
  <si>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</si>
  <si>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</si>
  <si>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</si>
  <si>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</si>
  <si>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</si>
  <si>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</si>
  <si>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</si>
  <si>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</si>
  <si>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</si>
  <si>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</si>
  <si>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</si>
  <si>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</si>
  <si>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</si>
  <si>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</si>
  <si>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</si>
  <si>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</si>
  <si>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</si>
  <si>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</si>
  <si>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</si>
  <si>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</si>
  <si>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</si>
  <si>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</si>
  <si>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</si>
  <si>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</si>
  <si>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</si>
  <si>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</si>
  <si>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</si>
  <si>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</si>
  <si>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</si>
  <si>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</si>
  <si>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</si>
  <si>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</si>
  <si>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</si>
  <si>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</si>
  <si>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</si>
  <si>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</si>
  <si>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</si>
  <si>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</si>
  <si>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</si>
  <si>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</si>
  <si>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</si>
  <si>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</si>
  <si>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</si>
  <si>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</si>
  <si>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</si>
  <si>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</si>
  <si>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</si>
  <si>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</si>
  <si>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</si>
  <si>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</si>
  <si>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</si>
  <si>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</si>
  <si>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</si>
  <si>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</si>
  <si>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</si>
  <si>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</si>
  <si>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</si>
  <si>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</si>
  <si>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</si>
  <si>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</si>
  <si>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</si>
  <si>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</si>
  <si>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</si>
  <si>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</si>
  <si>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</si>
  <si>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</si>
  <si>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</si>
  <si>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</si>
  <si>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</si>
  <si>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</si>
  <si>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</si>
  <si>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</si>
  <si>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</si>
  <si>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</si>
  <si>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</si>
  <si>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</si>
  <si>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</si>
  <si>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</si>
  <si>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</si>
  <si>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</si>
  <si>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</si>
  <si>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</si>
  <si>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</si>
  <si>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</si>
  <si>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</si>
  <si>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</si>
  <si>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</si>
  <si>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</si>
  <si>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</si>
  <si>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</si>
  <si>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</si>
  <si>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</si>
  <si>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</si>
  <si>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</si>
  <si>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</si>
  <si>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</si>
  <si>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</si>
  <si>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</si>
  <si>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</si>
  <si>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</si>
  <si>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</si>
  <si>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</si>
  <si>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</si>
  <si>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</si>
  <si>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</si>
  <si>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</si>
  <si>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</si>
  <si>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</si>
  <si>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</si>
  <si>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</si>
  <si>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</si>
  <si>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</si>
  <si>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</si>
  <si>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</si>
  <si>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</si>
  <si>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</si>
  <si>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</si>
  <si>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</si>
  <si>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</si>
  <si>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</si>
  <si>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</si>
  <si>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</si>
  <si>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</si>
  <si>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</si>
  <si>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</si>
  <si>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</si>
  <si>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</si>
  <si>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</si>
  <si>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</si>
  <si>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</si>
  <si>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</si>
  <si>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</si>
  <si>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</si>
  <si>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</si>
  <si>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</si>
  <si>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</si>
  <si>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</si>
  <si>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</si>
  <si>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</si>
  <si>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</si>
  <si>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</si>
  <si>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</si>
  <si>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</si>
  <si>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</si>
  <si>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</si>
  <si>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</si>
  <si>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</si>
  <si>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</si>
  <si>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</si>
  <si>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</si>
  <si>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</si>
  <si>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</si>
  <si>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</si>
  <si>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</si>
  <si>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</si>
  <si>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</si>
  <si>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</si>
  <si>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</si>
  <si>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</si>
  <si>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</si>
  <si>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</si>
  <si>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</si>
  <si>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</si>
  <si>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</si>
  <si>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</si>
  <si>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</si>
  <si>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</si>
  <si>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</si>
  <si>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</si>
  <si>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</si>
  <si>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</si>
  <si>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</si>
  <si>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</si>
  <si>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</si>
  <si>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</si>
  <si>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</si>
  <si>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</si>
  <si>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</si>
  <si>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</si>
  <si>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</si>
  <si>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</si>
  <si>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</si>
  <si>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</si>
  <si>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</si>
  <si>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</si>
  <si>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</si>
  <si>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</si>
  <si>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</si>
  <si>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</si>
  <si>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</si>
  <si>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</si>
  <si>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</si>
  <si>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</si>
  <si>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</si>
  <si>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</si>
  <si>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</si>
  <si>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</si>
  <si>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</si>
  <si>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</si>
  <si>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</si>
  <si>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</si>
  <si>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</si>
  <si>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</si>
  <si>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</si>
  <si>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</si>
  <si>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</si>
  <si>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</si>
  <si>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</si>
  <si>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</si>
  <si>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</si>
  <si>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</si>
  <si>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</si>
  <si>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</si>
  <si>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</si>
  <si>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</si>
  <si>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</si>
  <si>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</si>
  <si>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</si>
  <si>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</si>
  <si>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</si>
  <si>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</si>
  <si>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</si>
  <si>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</si>
  <si>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</si>
  <si>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</si>
  <si>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</si>
  <si>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</si>
  <si>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</si>
  <si>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</si>
  <si>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</si>
  <si>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</si>
  <si>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</si>
  <si>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</si>
  <si>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</si>
  <si>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</si>
  <si>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</si>
  <si>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</si>
  <si>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</si>
  <si>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</si>
  <si>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</si>
  <si>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</si>
  <si>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</si>
  <si>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</si>
  <si>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</si>
  <si>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</si>
  <si>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</si>
  <si>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</si>
  <si>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</si>
  <si>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</si>
  <si>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</si>
  <si>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</si>
  <si>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</si>
  <si>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</si>
  <si>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</si>
  <si>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</si>
  <si>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</si>
  <si>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</si>
  <si>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</si>
  <si>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</si>
  <si>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</si>
  <si>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</si>
  <si>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</si>
  <si>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</si>
  <si>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</si>
  <si>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</si>
  <si>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</si>
  <si>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</si>
  <si>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</si>
  <si>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</si>
  <si>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</si>
  <si>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</si>
  <si>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</si>
  <si>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</si>
  <si>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</si>
  <si>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</si>
  <si>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</si>
  <si>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</si>
  <si>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</si>
  <si>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</si>
  <si>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</si>
  <si>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</si>
  <si>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</si>
  <si>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</si>
  <si>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</si>
  <si>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</si>
  <si>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</si>
  <si>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</si>
  <si>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</si>
  <si>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</si>
  <si>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</si>
  <si>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</si>
  <si>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</si>
  <si>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</si>
  <si>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</si>
  <si>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</si>
  <si>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</si>
  <si>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</si>
  <si>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</si>
  <si>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</si>
  <si>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</si>
  <si>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</si>
  <si>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</si>
  <si>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</si>
  <si>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</si>
  <si>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</si>
  <si>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</si>
  <si>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</si>
  <si>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</si>
  <si>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</si>
  <si>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</si>
  <si>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</si>
  <si>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</si>
  <si>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</si>
  <si>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</si>
  <si>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</si>
  <si>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</si>
  <si>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</si>
  <si>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</si>
  <si>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</si>
  <si>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</si>
  <si>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</si>
  <si>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</si>
  <si>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</si>
  <si>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</si>
  <si>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</si>
  <si>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</si>
  <si>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</si>
  <si>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</si>
  <si>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</si>
  <si>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</si>
  <si>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</si>
  <si>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</si>
  <si>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</si>
  <si>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</si>
  <si>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</si>
  <si>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</si>
  <si>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</si>
  <si>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</si>
  <si>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</si>
  <si>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</si>
  <si>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</si>
  <si>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</si>
  <si>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</si>
  <si>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</si>
  <si>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</si>
  <si>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</si>
  <si>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</si>
  <si>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</si>
  <si>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</si>
  <si>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</si>
  <si>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</si>
  <si>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</si>
  <si>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</si>
  <si>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</si>
  <si>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</si>
  <si>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</si>
  <si>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</si>
  <si>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</si>
  <si>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</si>
  <si>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</si>
  <si>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</si>
  <si>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</si>
  <si>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</si>
  <si>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</si>
  <si>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</si>
  <si>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</si>
  <si>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</si>
  <si>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</si>
  <si>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</si>
  <si>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</si>
  <si>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</si>
  <si>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</si>
  <si>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</si>
  <si>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</si>
  <si>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</si>
  <si>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</si>
  <si>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</si>
  <si>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</si>
  <si>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</si>
  <si>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</si>
  <si>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</si>
  <si>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</si>
  <si>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</si>
  <si>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</si>
  <si>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</si>
  <si>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</si>
  <si>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</si>
  <si>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</si>
  <si>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</si>
  <si>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</si>
  <si>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</si>
  <si>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</si>
  <si>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</si>
  <si>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</si>
  <si>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</si>
  <si>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</si>
  <si>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</si>
  <si>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</si>
  <si>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</si>
  <si>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</si>
  <si>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</si>
  <si>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</si>
  <si>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</si>
  <si>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</si>
  <si>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</si>
  <si>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</si>
  <si>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</si>
  <si>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</si>
  <si>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</si>
  <si>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</si>
  <si>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</si>
  <si>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</si>
  <si>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</si>
  <si>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</si>
  <si>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</si>
  <si>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</si>
  <si>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</si>
  <si>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</si>
  <si>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</si>
  <si>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</si>
  <si>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</si>
  <si>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</si>
  <si>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</si>
  <si>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</si>
  <si>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</si>
  <si>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</si>
  <si>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</si>
  <si>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</si>
  <si>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</si>
  <si>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</si>
  <si>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</si>
  <si>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</si>
  <si>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</si>
  <si>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</si>
  <si>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</si>
  <si>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</si>
  <si>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</si>
  <si>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</si>
  <si>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</si>
  <si>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</si>
  <si>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</si>
  <si>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</si>
  <si>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</si>
  <si>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</si>
  <si>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</si>
  <si>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</si>
  <si>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</si>
  <si>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</si>
  <si>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</si>
  <si>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</si>
  <si>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</si>
  <si>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</si>
  <si>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</si>
  <si>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</si>
  <si>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</si>
  <si>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</si>
  <si>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</si>
  <si>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</si>
  <si>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</si>
  <si>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</si>
  <si>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</si>
  <si>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</si>
  <si>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</si>
  <si>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</si>
  <si>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</si>
  <si>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</si>
  <si>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</si>
  <si>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</si>
  <si>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</si>
  <si>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</si>
  <si>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</si>
  <si>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</si>
  <si>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</si>
  <si>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</si>
  <si>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</si>
  <si>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</si>
  <si>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</si>
  <si>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</si>
  <si>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</si>
  <si>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</si>
  <si>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</si>
  <si>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</si>
  <si>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</si>
  <si>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</si>
  <si>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</si>
  <si>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</si>
  <si>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</si>
  <si>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</si>
  <si>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</si>
  <si>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</si>
  <si>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</si>
  <si>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</si>
  <si>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</si>
  <si>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</si>
  <si>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</si>
  <si>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</si>
  <si>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</si>
  <si>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</si>
  <si>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</si>
  <si>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</si>
  <si>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</si>
  <si>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</si>
  <si>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</si>
  <si>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</si>
  <si>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</si>
  <si>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</si>
  <si>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</si>
  <si>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</si>
  <si>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</si>
  <si>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</si>
  <si>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</si>
  <si>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</si>
  <si>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</si>
  <si>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</si>
  <si>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</si>
  <si>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</si>
  <si>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</si>
  <si>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</si>
  <si>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</si>
  <si>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</si>
  <si>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</si>
  <si>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</si>
  <si>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</si>
  <si>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</si>
  <si>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</si>
  <si>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</si>
  <si>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</si>
  <si>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</si>
  <si>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</si>
  <si>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</si>
  <si>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</si>
  <si>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</si>
  <si>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</si>
  <si>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</si>
  <si>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</si>
  <si>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</si>
  <si>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</si>
  <si>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</si>
  <si>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</si>
  <si>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</si>
  <si>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</si>
  <si>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</si>
  <si>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</si>
  <si>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</si>
  <si>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</si>
  <si>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</si>
  <si>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</si>
  <si>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</si>
  <si>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</si>
  <si>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</si>
  <si>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</si>
  <si>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</si>
  <si>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</si>
  <si>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</si>
  <si>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</si>
  <si>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</si>
  <si>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</si>
  <si>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</si>
  <si>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</si>
  <si>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</si>
  <si>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</si>
  <si>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</si>
  <si>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</si>
  <si>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</si>
  <si>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</si>
  <si>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</si>
  <si>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</si>
  <si>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</si>
  <si>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</si>
  <si>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</si>
  <si>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</si>
  <si>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</si>
  <si>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</si>
  <si>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</si>
  <si>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</si>
  <si>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</si>
  <si>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</si>
  <si>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</si>
  <si>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</si>
  <si>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</si>
  <si>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</si>
  <si>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</si>
  <si>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</si>
  <si>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</si>
  <si>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</si>
  <si>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</si>
  <si>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</si>
  <si>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</si>
  <si>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</si>
  <si>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</si>
  <si>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</si>
  <si>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</si>
  <si>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</si>
  <si>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</si>
  <si>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</si>
  <si>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</si>
  <si>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</si>
  <si>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</si>
  <si>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</si>
  <si>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</si>
  <si>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</si>
  <si>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</si>
  <si>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</si>
  <si>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</si>
  <si>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</si>
  <si>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</si>
  <si>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</si>
  <si>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</si>
  <si>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</si>
  <si>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</si>
  <si>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</si>
  <si>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</si>
  <si>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</si>
  <si>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</si>
  <si>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</si>
  <si>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</si>
  <si>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</si>
  <si>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</si>
  <si>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</si>
  <si>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</si>
  <si>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</si>
  <si>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</si>
  <si>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</si>
  <si>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</si>
  <si>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</si>
  <si>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</si>
  <si>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</si>
  <si>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</si>
  <si>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</si>
  <si>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</si>
  <si>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</si>
  <si>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</si>
  <si>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</si>
  <si>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</si>
  <si>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</si>
  <si>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</si>
  <si>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</si>
  <si>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</si>
  <si>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</si>
  <si>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</si>
  <si>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</si>
  <si>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</si>
  <si>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</si>
  <si>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</si>
  <si>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</si>
  <si>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</si>
  <si>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</si>
  <si>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</si>
  <si>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</si>
  <si>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</si>
  <si>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</si>
  <si>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</si>
  <si>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</si>
  <si>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</si>
  <si>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</si>
  <si>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</si>
  <si>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</si>
  <si>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</si>
  <si>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</si>
  <si>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</si>
  <si>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</si>
  <si>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</si>
  <si>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</si>
  <si>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</si>
  <si>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</si>
  <si>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</si>
  <si>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</si>
  <si>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</si>
  <si>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</si>
  <si>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</si>
  <si>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</si>
  <si>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</si>
  <si>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</si>
  <si>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</si>
  <si>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</si>
  <si>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</si>
  <si>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</si>
  <si>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</si>
  <si>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</si>
  <si>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</si>
  <si>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</si>
  <si>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</si>
  <si>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</si>
  <si>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</si>
  <si>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</si>
  <si>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</si>
  <si>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</si>
  <si>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</si>
  <si>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</si>
  <si>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</si>
  <si>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</si>
  <si>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</si>
  <si>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</si>
  <si>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</si>
  <si>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</si>
  <si>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</si>
  <si>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</si>
  <si>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</si>
  <si>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</si>
  <si>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</si>
  <si>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</si>
  <si>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</si>
  <si>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</si>
  <si>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</si>
  <si>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</si>
  <si>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</si>
  <si>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</si>
  <si>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</si>
  <si>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</si>
  <si>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</si>
  <si>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</si>
  <si>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</si>
  <si>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</si>
  <si>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</si>
  <si>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</si>
  <si>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</si>
  <si>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</si>
  <si>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</si>
  <si>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</si>
  <si>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</si>
  <si>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</si>
  <si>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</si>
  <si>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</si>
  <si>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</si>
  <si>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</si>
  <si>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</si>
  <si>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</si>
  <si>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</si>
  <si>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</si>
  <si>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</si>
  <si>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</si>
  <si>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</si>
  <si>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</si>
  <si>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</si>
  <si>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</si>
  <si>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</si>
  <si>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</si>
  <si>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</si>
  <si>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</si>
  <si>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</si>
  <si>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</si>
  <si>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</si>
  <si>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</si>
  <si>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</si>
  <si>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</si>
  <si>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</si>
  <si>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</si>
  <si>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</si>
  <si>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</si>
  <si>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</si>
  <si>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</si>
  <si>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</si>
  <si>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</si>
  <si>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</si>
  <si>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</si>
  <si>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</si>
  <si>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</si>
  <si>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</si>
  <si>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</si>
  <si>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</si>
  <si>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</si>
  <si>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</si>
  <si>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</si>
  <si>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</si>
  <si>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</si>
  <si>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</si>
  <si>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</si>
  <si>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</si>
  <si>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</si>
  <si>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</si>
  <si>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</si>
  <si>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</si>
  <si>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</si>
  <si>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</si>
  <si>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</si>
  <si>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</si>
  <si>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</si>
  <si>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</si>
  <si>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</si>
  <si>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</si>
  <si>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</si>
  <si>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</si>
  <si>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</si>
  <si>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</si>
  <si>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</si>
  <si>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</si>
  <si>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</si>
  <si>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</si>
  <si>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</si>
  <si>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</si>
  <si>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</si>
  <si>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</si>
  <si>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</si>
  <si>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</si>
  <si>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</si>
  <si>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</si>
  <si>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</si>
  <si>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</si>
  <si>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</si>
  <si>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</si>
  <si>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</si>
  <si>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</si>
  <si>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</si>
  <si>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</si>
  <si>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</si>
  <si>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</si>
  <si>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</si>
  <si>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</si>
  <si>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</si>
  <si>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</si>
  <si>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</si>
  <si>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</si>
  <si>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</si>
  <si>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</si>
  <si>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</si>
  <si>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</si>
  <si>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</si>
  <si>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</si>
  <si>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</si>
  <si>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</si>
  <si>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</si>
  <si>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</si>
  <si>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</si>
  <si>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</si>
  <si>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</si>
  <si>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</si>
  <si>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</si>
  <si>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</si>
  <si>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</si>
  <si>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</si>
  <si>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</si>
  <si>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</si>
  <si>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</si>
  <si>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</si>
  <si>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</si>
  <si>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</si>
  <si>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</si>
  <si>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</si>
  <si>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</si>
  <si>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</si>
  <si>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</si>
  <si>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</si>
  <si>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</si>
  <si>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</si>
  <si>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</si>
  <si>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</si>
  <si>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</si>
  <si>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</si>
  <si>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</si>
  <si>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</si>
  <si>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</si>
  <si>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</si>
  <si>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</si>
  <si>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</si>
  <si>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</si>
  <si>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</si>
  <si>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</si>
  <si>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</si>
  <si>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</si>
  <si>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</si>
  <si>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</si>
  <si>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</si>
  <si>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</si>
  <si>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</si>
  <si>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</si>
  <si>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</si>
  <si>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</si>
  <si>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</si>
  <si>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</si>
  <si>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</si>
  <si>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</si>
  <si>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</si>
  <si>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</si>
  <si>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</si>
  <si>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</si>
  <si>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</si>
  <si>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</si>
  <si>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</si>
  <si>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</si>
  <si>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</si>
  <si>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</si>
  <si>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</si>
  <si>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</si>
  <si>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</si>
  <si>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</si>
  <si>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</si>
  <si>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</si>
  <si>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</si>
  <si>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</si>
  <si>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</si>
  <si>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</si>
  <si>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</si>
  <si>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</si>
  <si>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</si>
  <si>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</si>
  <si>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</si>
  <si>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</si>
  <si>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</si>
  <si>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</si>
  <si>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</si>
  <si>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</si>
  <si>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</si>
  <si>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</si>
  <si>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</si>
  <si>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</si>
  <si>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</si>
  <si>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</si>
  <si>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</si>
  <si>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</si>
  <si>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</si>
  <si>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</si>
  <si>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</si>
  <si>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</si>
  <si>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</si>
  <si>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</si>
  <si>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</si>
  <si>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</si>
  <si>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</si>
  <si>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</si>
  <si>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</si>
  <si>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</si>
  <si>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</si>
  <si>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</si>
  <si>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</si>
  <si>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</si>
  <si>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</si>
  <si>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</si>
  <si>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</si>
  <si>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</si>
  <si>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</si>
  <si>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</si>
  <si>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</si>
  <si>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</si>
  <si>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</si>
  <si>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</si>
  <si>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</si>
  <si>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</si>
  <si>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</si>
  <si>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</si>
  <si>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</si>
  <si>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</si>
  <si>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</si>
  <si>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</si>
  <si>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</si>
  <si>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</si>
  <si>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</si>
  <si>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</si>
  <si>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</si>
  <si>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</si>
  <si>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</si>
  <si>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</si>
  <si>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</si>
  <si>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</si>
  <si>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</si>
  <si>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</si>
  <si>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</si>
  <si>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</si>
  <si>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</si>
  <si>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</si>
  <si>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</si>
  <si>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</si>
  <si>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</si>
  <si>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</si>
  <si>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</si>
  <si>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</si>
  <si>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</si>
  <si>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</si>
  <si>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</si>
  <si>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</si>
  <si>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</si>
  <si>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</si>
  <si>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</si>
  <si>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</si>
  <si>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</si>
  <si>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</si>
  <si>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</si>
  <si>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</si>
  <si>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</si>
  <si>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</si>
  <si>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</si>
  <si>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</si>
  <si>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</si>
  <si>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</si>
  <si>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</si>
  <si>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</si>
  <si>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</si>
  <si>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</si>
  <si>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</si>
  <si>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</si>
  <si>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</si>
  <si>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</si>
  <si>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</si>
  <si>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</si>
  <si>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</si>
  <si>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</si>
  <si>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</si>
  <si>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</si>
  <si>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</si>
  <si>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</si>
  <si>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</si>
  <si>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</si>
  <si>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</si>
  <si>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</si>
  <si>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</si>
  <si>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</si>
  <si>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</si>
  <si>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</si>
  <si>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</si>
  <si>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</si>
  <si>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</si>
  <si>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</si>
  <si>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</si>
  <si>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</si>
  <si>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</si>
  <si>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</si>
  <si>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</si>
  <si>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</si>
  <si>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</si>
  <si>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</si>
  <si>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</si>
  <si>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</si>
  <si>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</si>
  <si>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</si>
  <si>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</si>
  <si>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</si>
  <si>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</si>
  <si>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</si>
  <si>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</si>
  <si>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</si>
  <si>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</si>
  <si>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</si>
  <si>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</si>
  <si>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</si>
  <si>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</si>
  <si>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</si>
  <si>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</si>
  <si>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</si>
  <si>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</si>
  <si>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</si>
  <si>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</si>
  <si>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</si>
  <si>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</si>
  <si>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</si>
  <si>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</si>
  <si>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</si>
  <si>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</si>
  <si>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</si>
  <si>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</si>
  <si>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</si>
  <si>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</si>
  <si>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</si>
  <si>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</si>
  <si>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</si>
  <si>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</si>
  <si>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</si>
  <si>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</si>
  <si>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</si>
  <si>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</si>
  <si>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</si>
  <si>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</si>
  <si>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</si>
  <si>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</si>
  <si>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</si>
  <si>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</si>
  <si>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</si>
  <si>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</si>
  <si>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</si>
  <si>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</si>
  <si>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</si>
  <si>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</si>
  <si>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</si>
  <si>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</si>
  <si>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</si>
  <si>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</si>
  <si>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</si>
  <si>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</si>
  <si>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</si>
  <si>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</si>
  <si>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</si>
  <si>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</si>
  <si>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</si>
  <si>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</si>
  <si>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</si>
  <si>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</si>
  <si>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</si>
  <si>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</si>
  <si>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</si>
  <si>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</si>
  <si>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</si>
  <si>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</si>
  <si>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</si>
  <si>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</si>
  <si>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</si>
  <si>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</si>
  <si>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</si>
  <si>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</si>
  <si>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</si>
  <si>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</si>
  <si>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</si>
  <si>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</si>
  <si>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</si>
  <si>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</si>
  <si>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</si>
  <si>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</si>
  <si>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</si>
  <si>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</si>
  <si>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</si>
  <si>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</si>
  <si>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</si>
  <si>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</si>
  <si>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</si>
  <si>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</si>
  <si>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</si>
  <si>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</si>
  <si>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</si>
  <si>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</si>
  <si>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</si>
  <si>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</si>
  <si>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</si>
  <si>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</si>
  <si>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</si>
  <si>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</si>
  <si>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</si>
  <si>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</si>
  <si>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</si>
  <si>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</si>
  <si>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</si>
  <si>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</si>
  <si>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</si>
  <si>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</si>
  <si>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</si>
  <si>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</si>
  <si>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</si>
  <si>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</si>
  <si>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</si>
  <si>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</si>
  <si>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</si>
  <si>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</si>
  <si>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</si>
  <si>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</si>
  <si>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</si>
  <si>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</si>
  <si>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</si>
  <si>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</si>
  <si>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</si>
  <si>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</si>
  <si>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</si>
  <si>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</si>
  <si>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</si>
  <si>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</si>
  <si>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</si>
  <si>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</si>
  <si>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</si>
  <si>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</si>
  <si>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</si>
  <si>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</si>
  <si>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</si>
  <si>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</si>
  <si>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</si>
  <si>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</si>
  <si>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</si>
  <si>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</si>
  <si>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</si>
  <si>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</si>
  <si>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</si>
  <si>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</si>
  <si>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</si>
  <si>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</si>
  <si>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</si>
  <si>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</si>
  <si>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</si>
  <si>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</si>
  <si>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</si>
  <si>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</si>
  <si>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</si>
  <si>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</si>
  <si>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</si>
  <si>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</si>
  <si>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</si>
  <si>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</si>
  <si>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</si>
  <si>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</si>
  <si>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</si>
  <si>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</si>
  <si>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</si>
  <si>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</si>
  <si>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</si>
  <si>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</si>
  <si>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</si>
  <si>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</si>
  <si>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</si>
  <si>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</si>
  <si>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</si>
  <si>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</si>
  <si>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</si>
  <si>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</si>
  <si>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</si>
  <si>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</si>
  <si>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</si>
  <si>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</si>
  <si>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</si>
  <si>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</si>
  <si>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</si>
  <si>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</si>
  <si>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</si>
  <si>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</si>
  <si>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</si>
  <si>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</si>
  <si>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</si>
  <si>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</si>
  <si>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</si>
  <si>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</si>
  <si>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</si>
  <si>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</si>
  <si>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</si>
  <si>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</si>
  <si>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</si>
  <si>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</si>
  <si>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</si>
  <si>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</si>
  <si>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</si>
  <si>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</si>
  <si>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</si>
  <si>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</si>
  <si>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</si>
  <si>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</si>
  <si>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</si>
  <si>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</si>
  <si>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</si>
  <si>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</si>
  <si>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</si>
  <si>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</si>
  <si>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</si>
  <si>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</si>
  <si>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</si>
  <si>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</si>
  <si>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</si>
  <si>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</si>
  <si>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</si>
  <si>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</si>
  <si>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</si>
  <si>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</si>
  <si>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</si>
  <si>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</si>
  <si>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</si>
  <si>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</si>
  <si>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</si>
  <si>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</si>
  <si>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</si>
  <si>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</si>
  <si>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</si>
  <si>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</si>
  <si>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</si>
  <si>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</si>
  <si>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</si>
  <si>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</si>
  <si>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</si>
  <si>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</si>
  <si>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</si>
  <si>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</si>
  <si>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</si>
  <si>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</si>
  <si>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</si>
  <si>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</si>
  <si>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</si>
  <si>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</si>
  <si>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</si>
  <si>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</si>
  <si>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</si>
  <si>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</si>
  <si>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</si>
  <si>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</si>
  <si>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</si>
  <si>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</si>
  <si>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</si>
  <si>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</si>
  <si>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</si>
  <si>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</si>
  <si>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</si>
  <si>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</si>
  <si>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</si>
  <si>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</si>
  <si>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</si>
  <si>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</si>
  <si>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</si>
  <si>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</si>
  <si>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</si>
  <si>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</si>
  <si>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</si>
  <si>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</si>
  <si>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</si>
  <si>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</si>
  <si>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</si>
  <si>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</si>
  <si>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</si>
  <si>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</si>
  <si>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</si>
  <si>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</si>
  <si>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</si>
  <si>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</si>
  <si>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</si>
  <si>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</si>
  <si>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</si>
  <si>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</si>
  <si>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</si>
  <si>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</si>
  <si>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</si>
  <si>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</si>
  <si>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</si>
  <si>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</si>
  <si>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</si>
  <si>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</si>
  <si>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</si>
  <si>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</si>
  <si>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</si>
  <si>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</si>
  <si>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</si>
  <si>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</si>
  <si>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</si>
  <si>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</si>
  <si>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</si>
  <si>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</si>
  <si>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</si>
  <si>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</si>
  <si>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</si>
  <si>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</si>
  <si>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</si>
  <si>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</si>
  <si>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</si>
  <si>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</si>
  <si>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</si>
  <si>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</si>
  <si>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</si>
  <si>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</si>
  <si>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</si>
  <si>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</si>
  <si>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</si>
  <si>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</si>
  <si>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</si>
  <si>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</si>
  <si>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</si>
  <si>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</si>
  <si>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</si>
  <si>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</si>
  <si>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</si>
  <si>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</si>
  <si>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</si>
  <si>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</si>
  <si>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</si>
  <si>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</si>
  <si>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</si>
  <si>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</si>
  <si>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</si>
  <si>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</si>
  <si>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</si>
  <si>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</si>
  <si>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</si>
  <si>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</si>
  <si>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</si>
  <si>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</si>
  <si>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</si>
  <si>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</si>
  <si>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</si>
  <si>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</si>
  <si>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</si>
  <si>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</si>
  <si>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</si>
  <si>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</si>
  <si>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</si>
  <si>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</si>
  <si>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</si>
  <si>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</si>
  <si>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</si>
  <si>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</si>
  <si>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</si>
  <si>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</si>
  <si>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</si>
  <si>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</si>
  <si>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</si>
  <si>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</si>
  <si>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</si>
  <si>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</si>
  <si>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</si>
  <si>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</si>
  <si>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</si>
  <si>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</si>
  <si>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</si>
  <si>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</si>
  <si>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</si>
  <si>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</si>
  <si>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</si>
  <si>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</si>
  <si>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</si>
  <si>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</si>
  <si>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</si>
  <si>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</si>
  <si>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</si>
  <si>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</si>
  <si>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</si>
  <si>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</si>
  <si>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</si>
  <si>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</si>
  <si>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</si>
  <si>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</si>
  <si>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</si>
  <si>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</si>
  <si>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</si>
  <si>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</si>
  <si>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</si>
  <si>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</si>
  <si>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</si>
  <si>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</si>
  <si>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</si>
  <si>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</si>
  <si>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</si>
  <si>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</si>
  <si>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</si>
  <si>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</si>
  <si>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</si>
  <si>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</si>
  <si>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</si>
  <si>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</si>
  <si>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</si>
  <si>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</si>
  <si>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</si>
  <si>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</si>
  <si>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</si>
  <si>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</si>
  <si>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</si>
  <si>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</si>
  <si>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</si>
  <si>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</si>
  <si>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</si>
  <si>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</si>
  <si>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</si>
  <si>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</si>
  <si>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</si>
  <si>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</si>
  <si>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</si>
  <si>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</si>
  <si>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</si>
  <si>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</si>
  <si>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</si>
  <si>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</si>
  <si>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</si>
  <si>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</si>
  <si>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</si>
  <si>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</si>
  <si>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</si>
  <si>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</si>
  <si>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</si>
  <si>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</si>
  <si>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</si>
  <si>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</si>
  <si>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</si>
  <si>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</si>
  <si>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</si>
  <si>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</si>
  <si>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</si>
  <si>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</si>
  <si>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</si>
  <si>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</si>
  <si>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</si>
  <si>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</si>
  <si>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</si>
  <si>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</si>
  <si>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</si>
  <si>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</si>
  <si>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</si>
  <si>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</si>
  <si>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</si>
  <si>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</si>
  <si>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</si>
  <si>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</si>
  <si>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</si>
  <si>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</si>
  <si>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</si>
  <si>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</si>
  <si>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</si>
  <si>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</si>
  <si>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</si>
  <si>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</si>
  <si>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</si>
  <si>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</si>
  <si>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</si>
  <si>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</si>
  <si>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</si>
  <si>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</si>
  <si>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</si>
  <si>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</si>
  <si>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</si>
  <si>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</si>
  <si>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</si>
  <si>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</si>
  <si>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</si>
  <si>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</si>
  <si>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</si>
  <si>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</si>
  <si>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</si>
  <si>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</si>
  <si>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</si>
  <si>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</si>
  <si>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</si>
  <si>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</si>
  <si>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</si>
  <si>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</si>
  <si>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</si>
  <si>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</si>
  <si>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</si>
  <si>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</si>
  <si>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</si>
  <si>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</si>
  <si>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</si>
  <si>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</si>
  <si>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</si>
  <si>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</si>
  <si>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</si>
  <si>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</si>
  <si>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</si>
  <si>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</si>
  <si>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</si>
  <si>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</si>
  <si>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</si>
  <si>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</si>
  <si>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</si>
  <si>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</si>
  <si>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</si>
  <si>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</si>
  <si>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</si>
  <si>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</si>
  <si>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</si>
  <si>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</si>
  <si>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</si>
  <si>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</si>
  <si>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</si>
  <si>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</si>
  <si>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</si>
  <si>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</si>
  <si>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</si>
  <si>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</si>
  <si>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</si>
  <si>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</si>
  <si>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</si>
  <si>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</si>
  <si>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</si>
  <si>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</si>
  <si>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</si>
  <si>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</si>
  <si>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</si>
  <si>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</si>
  <si>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</si>
  <si>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</si>
  <si>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</si>
  <si>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</si>
  <si>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</si>
  <si>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</si>
  <si>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</si>
  <si>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</si>
  <si>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</si>
  <si>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</si>
  <si>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</si>
  <si>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</si>
  <si>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</si>
  <si>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</si>
  <si>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</si>
  <si>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</si>
  <si>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</si>
  <si>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</si>
  <si>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</si>
  <si>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</si>
  <si>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</si>
  <si>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</si>
  <si>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</si>
  <si>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</si>
  <si>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</si>
  <si>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</si>
  <si>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</si>
  <si>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</si>
  <si>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</si>
  <si>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</si>
  <si>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</si>
  <si>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</si>
  <si>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</si>
  <si>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</si>
  <si>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</si>
  <si>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</si>
  <si>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</si>
  <si>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</si>
  <si>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</si>
  <si>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</si>
  <si>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</si>
  <si>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</si>
  <si>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</si>
  <si>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</si>
  <si>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</si>
  <si>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</si>
  <si>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</si>
  <si>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</si>
  <si>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</si>
  <si>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</si>
  <si>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</si>
  <si>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</si>
  <si>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</si>
  <si>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</si>
  <si>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</si>
  <si>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</si>
  <si>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</si>
  <si>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</si>
  <si>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</si>
  <si>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</si>
  <si>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</si>
  <si>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</si>
  <si>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</si>
  <si>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</si>
  <si>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</si>
  <si>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</si>
  <si>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</si>
  <si>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</si>
  <si>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</si>
  <si>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</si>
  <si>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</si>
  <si>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</si>
  <si>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</si>
  <si>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</si>
  <si>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</si>
  <si>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</si>
  <si>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</si>
  <si>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</si>
  <si>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</si>
  <si>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</si>
  <si>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</si>
  <si>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</si>
  <si>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</si>
  <si>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</si>
  <si>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</si>
  <si>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</si>
  <si>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</si>
  <si>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</si>
  <si>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</si>
  <si>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</si>
  <si>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</si>
  <si>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</si>
  <si>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</si>
  <si>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</si>
  <si>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</si>
  <si>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</si>
  <si>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</si>
  <si>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</si>
  <si>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</si>
  <si>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</si>
  <si>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</si>
  <si>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</si>
  <si>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</si>
  <si>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</si>
  <si>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</si>
  <si>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</si>
  <si>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</si>
  <si>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</si>
  <si>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</si>
  <si>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</si>
  <si>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</si>
  <si>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</si>
  <si>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</si>
  <si>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</si>
  <si>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</si>
  <si>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</si>
  <si>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</si>
  <si>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</si>
  <si>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</si>
  <si>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</si>
  <si>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</si>
  <si>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</si>
  <si>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</si>
  <si>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</si>
  <si>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</si>
  <si>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</si>
  <si>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</si>
  <si>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</si>
  <si>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</si>
  <si>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</si>
  <si>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</si>
  <si>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</si>
  <si>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</si>
  <si>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</si>
  <si>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</si>
  <si>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</si>
  <si>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</si>
  <si>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</si>
  <si>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</si>
  <si>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</si>
  <si>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</si>
  <si>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</si>
  <si>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</si>
  <si>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</si>
  <si>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</si>
  <si>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</si>
  <si>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</si>
  <si>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</si>
  <si>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</si>
  <si>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</si>
  <si>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</si>
  <si>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</si>
  <si>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</si>
  <si>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</si>
  <si>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</si>
  <si>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</si>
  <si>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</si>
  <si>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</si>
  <si>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</si>
  <si>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</si>
  <si>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</si>
  <si>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</si>
  <si>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</si>
  <si>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</si>
  <si>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</si>
  <si>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</si>
  <si>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</si>
  <si>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</si>
  <si>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</si>
  <si>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</si>
  <si>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</si>
  <si>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</si>
  <si>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</si>
  <si>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</si>
  <si>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</si>
  <si>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</si>
  <si>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</si>
  <si>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</si>
  <si>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</si>
  <si>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</si>
  <si>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</si>
  <si>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</si>
  <si>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</si>
  <si>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</si>
  <si>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</si>
  <si>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</si>
  <si>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</si>
  <si>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</si>
  <si>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</si>
  <si>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</si>
  <si>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</si>
  <si>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</si>
  <si>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</si>
  <si>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</si>
  <si>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</si>
  <si>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</si>
  <si>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</si>
  <si>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</si>
  <si>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</si>
  <si>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</si>
  <si>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</si>
  <si>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</si>
  <si>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</si>
  <si>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</si>
  <si>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</si>
  <si>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</si>
  <si>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</si>
  <si>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</si>
  <si>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</si>
  <si>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</si>
  <si>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</si>
  <si>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</si>
  <si>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</si>
  <si>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</si>
  <si>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</si>
  <si>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</si>
  <si>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</si>
  <si>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</si>
  <si>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</si>
  <si>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</si>
  <si>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</si>
  <si>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</si>
  <si>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</si>
  <si>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</si>
  <si>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</si>
  <si>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</si>
  <si>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</si>
  <si>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</si>
  <si>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</si>
  <si>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</si>
  <si>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</si>
  <si>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</si>
  <si>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</si>
  <si>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</si>
  <si>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</si>
  <si>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</si>
  <si>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</si>
  <si>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</si>
  <si>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</si>
  <si>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</si>
  <si>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</si>
  <si>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</si>
  <si>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</si>
  <si>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</si>
  <si>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</si>
  <si>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</si>
  <si>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</si>
  <si>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</si>
  <si>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</si>
  <si>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</si>
  <si>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</si>
  <si>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</si>
  <si>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</si>
  <si>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</si>
  <si>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</si>
  <si>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</si>
  <si>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</si>
  <si>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</si>
  <si>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</si>
  <si>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</si>
  <si>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</si>
  <si>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</si>
  <si>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</si>
  <si>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</si>
  <si>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</si>
  <si>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</si>
  <si>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</si>
  <si>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</si>
  <si>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</si>
  <si>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</si>
  <si>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</si>
  <si>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</si>
  <si>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</si>
  <si>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</si>
  <si>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</si>
  <si>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</si>
  <si>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</si>
  <si>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</si>
  <si>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</si>
  <si>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</si>
  <si>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</si>
  <si>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</si>
  <si>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</si>
  <si>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</si>
  <si>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</si>
  <si>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</si>
  <si>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</si>
  <si>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</si>
  <si>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</si>
  <si>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</si>
  <si>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</si>
  <si>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</si>
  <si>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</si>
  <si>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</si>
  <si>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</si>
  <si>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</si>
  <si>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</si>
  <si>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</si>
  <si>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</si>
  <si>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</si>
  <si>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</si>
  <si>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</si>
  <si>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</si>
  <si>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</si>
  <si>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</si>
  <si>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</si>
  <si>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</si>
  <si>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</si>
  <si>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</si>
  <si>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</si>
  <si>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</si>
  <si>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</si>
  <si>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</si>
  <si>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</si>
  <si>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</si>
  <si>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</si>
  <si>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</si>
  <si>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</si>
  <si>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</si>
  <si>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</si>
  <si>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</si>
  <si>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</si>
  <si>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</si>
  <si>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</si>
  <si>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</si>
  <si>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</si>
  <si>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</si>
  <si>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</si>
  <si>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</si>
  <si>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</si>
  <si>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</si>
  <si>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</si>
  <si>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</si>
  <si>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</si>
  <si>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</si>
  <si>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</si>
  <si>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</si>
  <si>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</si>
  <si>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</si>
  <si>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</si>
  <si>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</si>
  <si>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</si>
  <si>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</si>
  <si>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</si>
  <si>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</si>
  <si>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</si>
  <si>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</si>
  <si>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</si>
  <si>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</si>
  <si>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</si>
  <si>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</si>
  <si>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</si>
  <si>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</si>
  <si>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</si>
  <si>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</si>
  <si>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</si>
  <si>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</si>
  <si>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</si>
  <si>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</si>
  <si>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</si>
  <si>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</si>
  <si>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</si>
  <si>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</si>
  <si>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</si>
  <si>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</si>
  <si>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</si>
  <si>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</si>
  <si>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</si>
  <si>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</si>
  <si>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</si>
  <si>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</si>
  <si>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</si>
  <si>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</si>
  <si>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</si>
  <si>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</si>
  <si>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</si>
  <si>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</si>
  <si>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</si>
  <si>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</si>
  <si>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</si>
  <si>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</si>
  <si>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</si>
  <si>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</si>
  <si>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</si>
  <si>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</si>
  <si>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</si>
  <si>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</si>
  <si>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</si>
  <si>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</si>
  <si>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</si>
  <si>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</si>
  <si>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</si>
  <si>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</si>
  <si>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</si>
  <si>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</si>
  <si>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</si>
  <si>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</si>
  <si>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</si>
  <si>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</si>
  <si>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</si>
  <si>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</si>
  <si>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</si>
  <si>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</si>
  <si>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</si>
  <si>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</si>
  <si>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</si>
  <si>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</si>
  <si>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</si>
  <si>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</si>
  <si>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</si>
  <si>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</si>
  <si>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</si>
  <si>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</si>
  <si>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</si>
  <si>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</si>
  <si>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</si>
  <si>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</si>
  <si>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</si>
  <si>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</si>
  <si>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</si>
  <si>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</si>
  <si>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</si>
  <si>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</si>
  <si>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</si>
  <si>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</si>
  <si>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</si>
  <si>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</si>
  <si>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</si>
  <si>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</si>
  <si>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</si>
  <si>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</si>
  <si>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</si>
  <si>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</si>
  <si>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</si>
  <si>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</si>
  <si>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</si>
  <si>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</si>
  <si>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</si>
  <si>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</si>
  <si>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</si>
  <si>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</si>
  <si>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</si>
  <si>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</si>
  <si>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</si>
  <si>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</si>
  <si>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</si>
  <si>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</si>
  <si>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</si>
  <si>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</si>
  <si>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</si>
  <si>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</si>
  <si>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</si>
  <si>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</si>
  <si>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</si>
  <si>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</si>
  <si>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</si>
  <si>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</si>
  <si>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</si>
  <si>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</si>
  <si>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</si>
  <si>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</si>
  <si>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</si>
  <si>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</si>
  <si>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</si>
  <si>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</si>
  <si>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</si>
  <si>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</si>
  <si>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</si>
  <si>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</si>
  <si>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</si>
  <si>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</si>
  <si>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</si>
  <si>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</si>
  <si>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</si>
  <si>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</si>
  <si>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</si>
  <si>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</si>
  <si>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</si>
  <si>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</si>
  <si>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</si>
  <si>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</si>
  <si>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</si>
  <si>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</si>
  <si>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</si>
  <si>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</si>
  <si>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</si>
  <si>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</si>
  <si>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</si>
  <si>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</si>
  <si>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</si>
  <si>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</si>
  <si>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</si>
  <si>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</si>
  <si>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</si>
  <si>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</si>
  <si>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</si>
  <si>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</si>
  <si>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</si>
  <si>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</si>
  <si>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</si>
  <si>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</si>
  <si>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</si>
  <si>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</si>
  <si>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</si>
  <si>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</si>
  <si>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</si>
  <si>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</si>
  <si>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</si>
  <si>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</si>
  <si>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</si>
  <si>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</si>
  <si>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</si>
  <si>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</si>
  <si>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</si>
  <si>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</si>
  <si>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</si>
  <si>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</si>
  <si>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</si>
  <si>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</si>
  <si>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</si>
  <si>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</si>
  <si>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</si>
  <si>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</si>
  <si>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</si>
  <si>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</si>
  <si>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</si>
  <si>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</si>
  <si>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</si>
  <si>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</si>
  <si>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</si>
  <si>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</si>
  <si>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</si>
  <si>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</si>
  <si>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</si>
  <si>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</si>
  <si>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</si>
  <si>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</si>
  <si>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</si>
  <si>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</si>
  <si>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</si>
  <si>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</si>
  <si>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</si>
  <si>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</si>
  <si>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</si>
  <si>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</si>
  <si>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</si>
  <si>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</si>
  <si>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</si>
  <si>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</si>
  <si>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</si>
  <si>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</si>
  <si>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</si>
  <si>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</si>
  <si>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</si>
  <si>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</si>
  <si>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</si>
  <si>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</si>
  <si>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</si>
  <si>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</si>
  <si>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</si>
  <si>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</si>
  <si>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</si>
  <si>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</si>
  <si>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</si>
  <si>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</si>
  <si>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</si>
  <si>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</si>
  <si>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</si>
  <si>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</si>
  <si>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</si>
  <si>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</si>
  <si>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</si>
  <si>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</si>
  <si>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</si>
  <si>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</si>
  <si>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</si>
  <si>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</si>
  <si>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</si>
  <si>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</si>
  <si>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</si>
  <si>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</si>
  <si>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</si>
  <si>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</si>
  <si>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</si>
  <si>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</si>
  <si>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</si>
  <si>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</si>
  <si>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</si>
  <si>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</si>
  <si>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</si>
  <si>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</si>
  <si>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</si>
  <si>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</si>
  <si>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</si>
  <si>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</si>
  <si>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</si>
  <si>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</si>
  <si>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</si>
  <si>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</si>
  <si>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</si>
  <si>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</si>
  <si>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</si>
  <si>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</si>
  <si>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</si>
  <si>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</si>
  <si>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</si>
  <si>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</si>
  <si>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</si>
  <si>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</si>
  <si>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</si>
  <si>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</si>
  <si>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</si>
  <si>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</si>
  <si>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</si>
  <si>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</si>
  <si>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</si>
  <si>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</si>
  <si>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</si>
  <si>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</si>
  <si>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</si>
  <si>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</si>
  <si>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</si>
  <si>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</si>
  <si>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</si>
  <si>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</si>
  <si>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</si>
  <si>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</si>
  <si>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</si>
  <si>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</si>
  <si>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</si>
  <si>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</si>
  <si>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</si>
  <si>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</si>
  <si>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</si>
  <si>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</si>
  <si>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</si>
  <si>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</si>
  <si>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</si>
  <si>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</si>
  <si>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</si>
  <si>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</si>
  <si>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</si>
  <si>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</si>
  <si>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</si>
  <si>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</si>
  <si>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</si>
  <si>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</si>
  <si>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</si>
  <si>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</si>
  <si>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</si>
  <si>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</si>
  <si>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</si>
  <si>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</si>
  <si>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</si>
  <si>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</si>
  <si>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</si>
  <si>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</si>
  <si>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</si>
  <si>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</si>
  <si>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</si>
  <si>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</si>
  <si>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</si>
  <si>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</si>
  <si>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</si>
  <si>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</si>
  <si>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</si>
  <si>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</si>
  <si>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</si>
  <si>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</si>
  <si>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</si>
  <si>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</si>
  <si>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</si>
  <si>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</si>
  <si>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</si>
  <si>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</si>
  <si>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</si>
  <si>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</si>
  <si>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</si>
  <si>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</si>
  <si>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</si>
  <si>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</si>
  <si>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</si>
  <si>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</si>
  <si>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</si>
  <si>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</si>
  <si>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</si>
  <si>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</si>
  <si>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</si>
  <si>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</si>
  <si>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</si>
  <si>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</si>
  <si>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</si>
  <si>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</si>
  <si>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</si>
  <si>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</si>
  <si>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</si>
  <si>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</si>
  <si>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</si>
  <si>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</si>
  <si>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</si>
  <si>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</si>
  <si>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</si>
  <si>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</si>
  <si>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</si>
  <si>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</si>
  <si>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</si>
  <si>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</si>
  <si>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</si>
  <si>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</si>
  <si>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</si>
  <si>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</si>
  <si>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</si>
  <si>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</si>
  <si>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</si>
  <si>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</si>
  <si>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</si>
  <si>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</si>
  <si>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</si>
  <si>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</si>
  <si>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</si>
  <si>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</si>
  <si>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</si>
  <si>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</si>
  <si>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</si>
  <si>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</si>
  <si>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</si>
  <si>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</si>
  <si>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</si>
  <si>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</si>
  <si>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</si>
  <si>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</si>
  <si>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</si>
  <si>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</si>
  <si>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</si>
  <si>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</si>
  <si>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</si>
  <si>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</si>
  <si>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</si>
  <si>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</si>
  <si>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</si>
  <si>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</si>
  <si>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</si>
  <si>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</si>
  <si>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</si>
  <si>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</si>
  <si>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</si>
  <si>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</si>
  <si>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</si>
  <si>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</si>
  <si>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</si>
  <si>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</si>
  <si>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</si>
  <si>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</si>
  <si>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</si>
  <si>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</si>
  <si>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</si>
  <si>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</si>
  <si>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</si>
  <si>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</si>
  <si>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</si>
  <si>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</si>
  <si>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</si>
  <si>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</si>
  <si>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</si>
  <si>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</si>
  <si>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</si>
  <si>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</si>
  <si>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</si>
  <si>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</si>
  <si>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</si>
  <si>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</si>
  <si>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</si>
  <si>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</si>
  <si>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</si>
  <si>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</si>
  <si>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</si>
  <si>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</si>
  <si>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</si>
  <si>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</si>
  <si>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</si>
  <si>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</si>
  <si>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</si>
  <si>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</si>
  <si>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</si>
  <si>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</si>
  <si>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</si>
  <si>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</si>
  <si>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</si>
  <si>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</si>
  <si>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</si>
  <si>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</si>
  <si>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</si>
  <si>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</si>
  <si>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</si>
  <si>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</si>
  <si>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</si>
  <si>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</si>
  <si>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</si>
  <si>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</si>
  <si>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</si>
  <si>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</si>
  <si>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</si>
  <si>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</si>
  <si>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</si>
  <si>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</si>
  <si>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</si>
  <si>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</si>
  <si>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</si>
  <si>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</si>
  <si>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</si>
  <si>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</si>
  <si>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</si>
  <si>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</si>
  <si>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</si>
  <si>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</si>
  <si>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</si>
  <si>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</si>
  <si>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</si>
  <si>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</si>
  <si>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</si>
  <si>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</si>
  <si>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</si>
  <si>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</si>
  <si>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</si>
  <si>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</si>
  <si>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</si>
  <si>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</si>
  <si>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</si>
  <si>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</si>
  <si>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</si>
  <si>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</si>
  <si>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</si>
  <si>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</si>
  <si>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</si>
  <si>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</si>
  <si>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</si>
  <si>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</si>
  <si>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</si>
  <si>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</si>
  <si>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</si>
  <si>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</si>
  <si>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</si>
  <si>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</si>
  <si>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</si>
  <si>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</si>
  <si>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</si>
  <si>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</si>
  <si>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</si>
  <si>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</si>
  <si>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</si>
  <si>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</si>
  <si>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</si>
  <si>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</si>
  <si>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</si>
  <si>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</si>
  <si>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</si>
  <si>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</si>
  <si>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</si>
  <si>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</si>
  <si>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</si>
  <si>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</si>
  <si>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</si>
  <si>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</si>
  <si>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</si>
  <si>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</si>
  <si>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</si>
  <si>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</si>
  <si>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</si>
  <si>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</si>
  <si>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</si>
  <si>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</si>
  <si>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</si>
  <si>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</si>
  <si>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</si>
  <si>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</si>
  <si>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</si>
  <si>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</si>
  <si>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</si>
  <si>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</si>
  <si>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</si>
  <si>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</si>
  <si>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</si>
  <si>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</si>
  <si>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</si>
  <si>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</si>
  <si>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</si>
  <si>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</si>
  <si>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</si>
  <si>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</si>
  <si>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</si>
  <si>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</si>
  <si>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</si>
  <si>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</si>
  <si>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</si>
  <si>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</si>
  <si>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</si>
  <si>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</si>
  <si>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</si>
  <si>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</si>
  <si>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</si>
  <si>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</si>
  <si>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</si>
  <si>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</si>
  <si>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</si>
  <si>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</si>
  <si>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</si>
  <si>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</si>
  <si>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</si>
  <si>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</si>
  <si>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</si>
  <si>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</si>
  <si>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</si>
  <si>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</si>
  <si>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</si>
  <si>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</si>
  <si>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</si>
  <si>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</si>
  <si>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</si>
  <si>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</si>
  <si>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</si>
  <si>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</si>
  <si>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</si>
  <si>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</si>
  <si>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</si>
  <si>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</si>
  <si>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</si>
  <si>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</si>
  <si>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</si>
  <si>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</si>
  <si>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</si>
  <si>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</si>
  <si>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</si>
  <si>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</si>
  <si>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</si>
  <si>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</si>
  <si>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</si>
  <si>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</si>
  <si>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</si>
  <si>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</si>
  <si>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</si>
  <si>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</si>
  <si>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</si>
  <si>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</si>
  <si>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</si>
  <si>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</si>
  <si>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</si>
  <si>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</si>
  <si>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</si>
  <si>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</si>
  <si>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</si>
  <si>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</si>
  <si>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</si>
  <si>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</si>
  <si>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</si>
  <si>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</si>
  <si>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</si>
  <si>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</si>
  <si>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</si>
  <si>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</si>
  <si>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</si>
  <si>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</si>
  <si>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</si>
  <si>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</si>
  <si>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</si>
  <si>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</si>
  <si>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</si>
  <si>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</si>
  <si>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</si>
  <si>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</si>
  <si>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</si>
  <si>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</si>
  <si>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</si>
  <si>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</si>
  <si>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</si>
  <si>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</si>
  <si>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</si>
  <si>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</si>
  <si>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</si>
  <si>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</si>
  <si>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</si>
  <si>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</si>
  <si>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</si>
  <si>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</si>
  <si>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</si>
  <si>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</si>
  <si>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</si>
  <si>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</si>
  <si>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</si>
  <si>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</si>
  <si>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</si>
  <si>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</si>
  <si>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</si>
  <si>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</si>
  <si>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</si>
  <si>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</si>
  <si>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</si>
  <si>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</si>
  <si>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</si>
  <si>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</si>
  <si>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</si>
  <si>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</si>
  <si>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</si>
  <si>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</si>
  <si>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</si>
  <si>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</si>
  <si>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</si>
  <si>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</si>
  <si>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</si>
  <si>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</si>
  <si>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</si>
  <si>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</si>
  <si>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</si>
  <si>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</si>
  <si>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</si>
  <si>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</si>
  <si>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</si>
  <si>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</si>
  <si>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</si>
  <si>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</si>
  <si>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</si>
  <si>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</si>
  <si>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</si>
  <si>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</si>
  <si>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</si>
  <si>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</si>
  <si>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</si>
  <si>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</si>
  <si>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</si>
  <si>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</si>
  <si>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</si>
  <si>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</si>
  <si>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</si>
  <si>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</si>
  <si>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</si>
  <si>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</si>
  <si>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</si>
  <si>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</si>
  <si>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</si>
  <si>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</si>
  <si>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</si>
  <si>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</si>
  <si>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</si>
  <si>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</si>
  <si>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</si>
  <si>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</si>
  <si>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</si>
  <si>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</si>
  <si>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</si>
  <si>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</si>
  <si>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</si>
  <si>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</si>
  <si>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</si>
  <si>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</si>
  <si>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</si>
  <si>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</si>
  <si>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</si>
  <si>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</si>
  <si>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</si>
  <si>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</si>
  <si>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</si>
  <si>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</si>
  <si>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</si>
  <si>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</si>
  <si>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</si>
  <si>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</si>
  <si>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</si>
  <si>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</si>
  <si>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</si>
  <si>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</si>
  <si>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</si>
  <si>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</si>
  <si>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</si>
  <si>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</si>
  <si>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</si>
  <si>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</si>
  <si>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</si>
  <si>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</si>
  <si>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</si>
  <si>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</si>
  <si>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</si>
  <si>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</si>
  <si>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</si>
  <si>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</si>
  <si>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</si>
  <si>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</si>
  <si>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</si>
  <si>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</si>
  <si>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</si>
  <si>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</si>
  <si>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</si>
  <si>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</si>
  <si>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</si>
  <si>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</si>
  <si>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</si>
  <si>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</si>
  <si>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</si>
  <si>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</si>
  <si>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</si>
  <si>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</si>
  <si>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</si>
  <si>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</si>
  <si>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</si>
  <si>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</si>
  <si>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</si>
  <si>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</si>
  <si>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</si>
  <si>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</si>
  <si>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</si>
  <si>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</si>
  <si>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</si>
  <si>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</si>
  <si>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</si>
  <si>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</si>
  <si>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</si>
  <si>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</si>
  <si>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</si>
  <si>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</si>
  <si>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</si>
  <si>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</si>
  <si>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</si>
  <si>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</si>
  <si>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</si>
  <si>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</si>
  <si>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</si>
  <si>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</si>
  <si>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</si>
  <si>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</si>
  <si>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</si>
  <si>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</si>
  <si>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</si>
  <si>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</si>
  <si>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</si>
  <si>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</si>
  <si>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</si>
  <si>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</si>
  <si>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</si>
  <si>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</si>
  <si>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</si>
  <si>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</si>
  <si>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</si>
  <si>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</si>
  <si>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</si>
  <si>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</si>
  <si>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</si>
  <si>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</si>
  <si>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</si>
  <si>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</si>
  <si>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</si>
  <si>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</si>
  <si>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</si>
  <si>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</si>
  <si>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</si>
  <si>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</si>
  <si>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</si>
  <si>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</si>
  <si>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</si>
  <si>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</si>
  <si>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</si>
  <si>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</si>
  <si>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</si>
  <si>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</si>
  <si>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</si>
  <si>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</si>
  <si>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</si>
  <si>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</si>
  <si>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</si>
  <si>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</si>
  <si>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</si>
  <si>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</si>
  <si>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</si>
  <si>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</si>
  <si>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</si>
  <si>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</si>
  <si>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</si>
  <si>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</si>
  <si>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</si>
  <si>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</si>
  <si>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</si>
  <si>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</si>
  <si>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</si>
  <si>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</si>
  <si>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</si>
  <si>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</si>
  <si>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</si>
  <si>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</si>
  <si>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</si>
  <si>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</si>
  <si>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</si>
  <si>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</si>
  <si>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</si>
  <si>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</si>
  <si>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</si>
  <si>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</si>
  <si>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</si>
  <si>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</si>
  <si>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</si>
  <si>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</si>
  <si>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</si>
  <si>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</si>
  <si>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</si>
  <si>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</si>
  <si>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</si>
  <si>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</si>
  <si>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</si>
  <si>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</si>
  <si>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</si>
  <si>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</si>
  <si>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</si>
  <si>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</si>
  <si>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</si>
  <si>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</si>
  <si>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</si>
  <si>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</si>
  <si>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</si>
  <si>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</si>
  <si>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</si>
  <si>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</si>
  <si>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</si>
  <si>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</si>
  <si>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</si>
  <si>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</si>
  <si>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</si>
  <si>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</si>
  <si>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</si>
  <si>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</si>
  <si>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</si>
  <si>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</si>
  <si>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</si>
  <si>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</si>
  <si>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</si>
  <si>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</si>
  <si>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</si>
  <si>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</si>
  <si>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</si>
  <si>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</si>
  <si>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</si>
  <si>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</si>
  <si>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</si>
  <si>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</si>
  <si>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</si>
  <si>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</si>
  <si>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</si>
  <si>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</si>
  <si>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</si>
  <si>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</si>
  <si>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</si>
  <si>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</si>
  <si>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</si>
  <si>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</si>
  <si>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</si>
  <si>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</si>
  <si>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</si>
  <si>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</si>
  <si>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</si>
  <si>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</si>
  <si>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</si>
  <si>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</si>
  <si>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</si>
  <si>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</si>
  <si>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</si>
  <si>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</si>
  <si>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</si>
  <si>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</si>
  <si>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</si>
  <si>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</si>
  <si>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</si>
  <si>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</si>
  <si>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</si>
  <si>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</si>
  <si>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</si>
  <si>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</si>
  <si>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</si>
  <si>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</si>
  <si>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</si>
  <si>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</si>
  <si>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</si>
  <si>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</si>
  <si>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</si>
  <si>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</si>
  <si>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</si>
  <si>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</si>
  <si>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</si>
  <si>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</si>
  <si>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</si>
  <si>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</si>
  <si>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</si>
  <si>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</si>
  <si>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</si>
  <si>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</si>
  <si>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</si>
  <si>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</si>
  <si>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</si>
  <si>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</si>
  <si>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</si>
  <si>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</si>
  <si>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</si>
  <si>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</si>
  <si>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</si>
  <si>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</si>
  <si>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</si>
  <si>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</si>
  <si>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</si>
  <si>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</si>
  <si>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</si>
  <si>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</si>
  <si>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</si>
  <si>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</si>
  <si>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</si>
  <si>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</si>
  <si>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</si>
  <si>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</si>
  <si>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</si>
  <si>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</si>
  <si>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</si>
  <si>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</si>
  <si>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</si>
  <si>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</si>
  <si>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</si>
  <si>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</si>
  <si>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</si>
  <si>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</si>
  <si>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</si>
  <si>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</si>
  <si>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</si>
  <si>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</si>
  <si>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</si>
  <si>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</si>
  <si>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</si>
  <si>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</si>
  <si>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</si>
  <si>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</si>
  <si>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</si>
  <si>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</si>
  <si>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</si>
  <si>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</si>
  <si>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</si>
  <si>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</si>
  <si>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</si>
  <si>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</si>
  <si>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</si>
  <si>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</si>
  <si>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</si>
  <si>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</si>
  <si>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</si>
  <si>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</si>
  <si>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</si>
  <si>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</si>
  <si>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</si>
  <si>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</si>
  <si>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</si>
  <si>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</si>
  <si>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</si>
  <si>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</si>
  <si>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</si>
  <si>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</si>
  <si>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</si>
  <si>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</si>
  <si>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</si>
  <si>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</si>
  <si>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</si>
  <si>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</si>
  <si>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</si>
  <si>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</si>
  <si>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</si>
  <si>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</si>
  <si>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</si>
  <si>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</si>
  <si>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</si>
  <si>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</si>
  <si>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</si>
  <si>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</si>
  <si>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</si>
  <si>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</si>
  <si>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</si>
  <si>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</si>
  <si>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</si>
  <si>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</si>
  <si>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</si>
  <si>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</si>
  <si>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</si>
  <si>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</si>
  <si>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</si>
  <si>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</si>
  <si>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</si>
  <si>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</si>
  <si>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</si>
  <si>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</si>
  <si>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</si>
  <si>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</si>
  <si>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</si>
  <si>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</si>
  <si>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</si>
  <si>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</si>
  <si>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</si>
  <si>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</si>
  <si>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</si>
  <si>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</si>
  <si>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</si>
  <si>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</si>
  <si>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</si>
  <si>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</si>
  <si>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</si>
  <si>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</si>
  <si>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</si>
  <si>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</si>
  <si>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</si>
  <si>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</si>
  <si>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</si>
  <si>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</si>
  <si>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</si>
  <si>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</si>
  <si>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</si>
  <si>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</si>
  <si>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</si>
  <si>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</si>
  <si>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</si>
  <si>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</si>
  <si>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</si>
  <si>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</si>
  <si>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</si>
  <si>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</si>
  <si>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</si>
  <si>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</si>
  <si>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</si>
  <si>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</si>
  <si>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</si>
  <si>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</si>
  <si>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</si>
  <si>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</si>
  <si>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</si>
  <si>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</si>
  <si>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</si>
  <si>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</si>
  <si>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</si>
  <si>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</si>
  <si>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</si>
  <si>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</si>
  <si>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</si>
  <si>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</si>
  <si>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</si>
  <si>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</si>
  <si>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</si>
  <si>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</si>
  <si>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</si>
  <si>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</si>
  <si>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</si>
  <si>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</si>
  <si>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</si>
  <si>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</si>
  <si>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</si>
  <si>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</si>
  <si>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</si>
  <si>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</si>
  <si>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</si>
  <si>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</si>
  <si>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</si>
  <si>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</si>
  <si>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</si>
  <si>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</si>
  <si>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</si>
  <si>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</si>
  <si>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</si>
  <si>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</si>
  <si>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</si>
  <si>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</si>
  <si>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</si>
  <si>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</si>
  <si>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</si>
  <si>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</si>
  <si>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</si>
  <si>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</si>
  <si>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</si>
  <si>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</si>
  <si>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</si>
  <si>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</si>
  <si>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</si>
  <si>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</si>
  <si>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</si>
  <si>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</si>
  <si>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</si>
  <si>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</si>
  <si>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</si>
  <si>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</si>
  <si>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</si>
  <si>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</si>
  <si>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</si>
  <si>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</si>
  <si>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</si>
  <si>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</si>
  <si>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</si>
  <si>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</si>
  <si>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</si>
  <si>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</si>
  <si>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</si>
  <si>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</si>
  <si>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</si>
  <si>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</si>
  <si>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</si>
  <si>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</si>
  <si>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</si>
  <si>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</si>
  <si>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</si>
  <si>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</si>
  <si>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</si>
  <si>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</si>
  <si>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</si>
  <si>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</si>
  <si>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</si>
  <si>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</si>
  <si>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</si>
  <si>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</si>
  <si>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</si>
  <si>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</si>
  <si>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</si>
  <si>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</si>
  <si>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</si>
  <si>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</si>
  <si>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</si>
  <si>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</si>
  <si>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</si>
  <si>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</si>
  <si>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</si>
  <si>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</si>
  <si>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</si>
  <si>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</si>
  <si>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</si>
  <si>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</si>
  <si>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</si>
  <si>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</si>
  <si>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</si>
  <si>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</si>
  <si>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</si>
  <si>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</si>
  <si>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</si>
  <si>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</si>
  <si>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</si>
  <si>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</si>
  <si>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</si>
  <si>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</si>
  <si>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</si>
  <si>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</si>
  <si>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</si>
  <si>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</si>
  <si>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</si>
  <si>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</si>
  <si>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</si>
  <si>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</si>
  <si>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</si>
  <si>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</si>
  <si>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</si>
  <si>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</si>
  <si>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</si>
  <si>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</si>
  <si>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</si>
  <si>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</si>
  <si>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</si>
  <si>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</si>
  <si>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</si>
  <si>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</si>
  <si>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</si>
  <si>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</si>
  <si>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</si>
  <si>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</si>
  <si>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</si>
  <si>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</si>
  <si>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</si>
  <si>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</si>
  <si>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</si>
  <si>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</si>
  <si>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</si>
  <si>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</si>
  <si>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</si>
  <si>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</si>
  <si>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</si>
  <si>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</si>
  <si>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</si>
  <si>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</si>
  <si>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</si>
  <si>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</si>
  <si>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</si>
  <si>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</si>
  <si>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</si>
  <si>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</si>
  <si>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</si>
  <si>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</si>
  <si>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</si>
  <si>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</si>
  <si>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</si>
  <si>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</si>
  <si>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</si>
  <si>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</si>
  <si>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</si>
  <si>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</si>
  <si>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</si>
  <si>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</si>
  <si>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</si>
  <si>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</si>
  <si>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</si>
  <si>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</si>
  <si>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</si>
  <si>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</si>
  <si>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</si>
  <si>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</si>
  <si>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</si>
  <si>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</si>
  <si>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</si>
  <si>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</si>
  <si>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</si>
  <si>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</si>
  <si>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</si>
  <si>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</si>
  <si>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</si>
  <si>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</si>
  <si>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</si>
  <si>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</si>
  <si>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</si>
  <si>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</si>
  <si>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</si>
  <si>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</si>
  <si>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</si>
  <si>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</si>
  <si>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</si>
  <si>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</si>
  <si>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</si>
  <si>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</si>
  <si>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</si>
  <si>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</si>
  <si>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</si>
  <si>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</si>
  <si>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</si>
  <si>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</si>
  <si>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</si>
  <si>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</si>
  <si>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</si>
  <si>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</si>
  <si>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</si>
  <si>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</si>
  <si>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</si>
  <si>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</si>
  <si>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</si>
  <si>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</si>
  <si>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</si>
  <si>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</si>
  <si>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</si>
  <si>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</si>
  <si>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</si>
  <si>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</si>
  <si>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</si>
  <si>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</si>
  <si>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</si>
  <si>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</si>
  <si>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</si>
  <si>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</si>
  <si>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</si>
  <si>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</si>
  <si>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</si>
  <si>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</si>
  <si>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</si>
  <si>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</si>
  <si>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</si>
  <si>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</si>
  <si>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</si>
  <si>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</si>
  <si>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</si>
  <si>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</si>
  <si>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</si>
  <si>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</si>
  <si>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</si>
  <si>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</si>
  <si>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</si>
  <si>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</si>
  <si>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</si>
  <si>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</si>
  <si>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</si>
  <si>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</si>
  <si>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</si>
  <si>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</si>
  <si>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</si>
  <si>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</si>
  <si>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</si>
  <si>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</si>
  <si>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</si>
  <si>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</si>
  <si>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</si>
  <si>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</si>
  <si>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</si>
  <si>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</si>
  <si>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</si>
  <si>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</si>
  <si>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</si>
  <si>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</si>
  <si>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</si>
  <si>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</si>
  <si>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</si>
  <si>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</si>
  <si>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</si>
  <si>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</si>
  <si>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</si>
  <si>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</si>
  <si>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</si>
  <si>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</si>
  <si>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</si>
  <si>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</si>
  <si>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</si>
  <si>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</si>
  <si>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</si>
  <si>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</si>
  <si>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</si>
  <si>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</si>
  <si>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</si>
  <si>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</si>
  <si>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</si>
  <si>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</si>
  <si>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</si>
  <si>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</si>
  <si>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</si>
  <si>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</si>
  <si>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</si>
  <si>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</si>
  <si>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</si>
  <si>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</si>
  <si>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</si>
  <si>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</si>
  <si>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</si>
  <si>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</si>
  <si>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</si>
  <si>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</si>
  <si>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</si>
  <si>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</si>
  <si>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</si>
  <si>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</si>
  <si>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</si>
  <si>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</si>
  <si>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</si>
  <si>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</si>
  <si>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</si>
  <si>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</si>
  <si>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</si>
  <si>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</si>
  <si>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</si>
  <si>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</si>
  <si>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</si>
  <si>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</si>
  <si>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</si>
  <si>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</si>
  <si>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</si>
  <si>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</si>
  <si>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</si>
  <si>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</si>
  <si>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</si>
  <si>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</si>
  <si>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</si>
  <si>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</si>
  <si>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</si>
  <si>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</si>
  <si>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</si>
  <si>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</si>
  <si>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</si>
  <si>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</si>
  <si>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</si>
  <si>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</si>
  <si>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</si>
  <si>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</si>
  <si>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</si>
  <si>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</si>
  <si>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</si>
  <si>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</si>
  <si>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</si>
  <si>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</si>
  <si>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</si>
  <si>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</si>
  <si>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</si>
  <si>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</si>
  <si>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</si>
  <si>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</si>
  <si>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</si>
  <si>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</si>
  <si>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</si>
  <si>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</si>
  <si>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</si>
  <si>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</si>
  <si>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</si>
  <si>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</si>
  <si>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</si>
  <si>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</si>
  <si>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</si>
  <si>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</si>
  <si>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</si>
  <si>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</si>
  <si>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</si>
  <si>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</si>
  <si>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</si>
  <si>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</si>
  <si>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</si>
  <si>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</si>
  <si>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</si>
  <si>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</si>
  <si>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</si>
  <si>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</si>
  <si>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</si>
  <si>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</si>
  <si>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</si>
  <si>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</si>
  <si>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</si>
  <si>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</si>
  <si>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</si>
  <si>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</si>
  <si>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</si>
  <si>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</si>
  <si>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</si>
  <si>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</si>
  <si>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</si>
  <si>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</si>
  <si>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</si>
  <si>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</si>
  <si>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</si>
  <si>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</si>
  <si>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</si>
  <si>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</si>
  <si>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</si>
  <si>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</si>
  <si>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</si>
  <si>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</si>
  <si>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</si>
  <si>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</si>
  <si>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</si>
  <si>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</si>
  <si>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</si>
  <si>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</si>
  <si>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</si>
  <si>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</si>
  <si>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</si>
  <si>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</si>
  <si>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</si>
  <si>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</si>
  <si>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</si>
  <si>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</si>
  <si>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</si>
  <si>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</si>
  <si>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</si>
  <si>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</si>
  <si>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</si>
  <si>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</si>
  <si>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</si>
  <si>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</si>
  <si>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</si>
  <si>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</si>
  <si>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</si>
  <si>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</si>
  <si>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</si>
  <si>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</si>
  <si>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</si>
  <si>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</si>
  <si>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</si>
  <si>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</si>
  <si>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</si>
  <si>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</si>
  <si>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</si>
  <si>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</si>
  <si>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</si>
  <si>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</si>
  <si>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</si>
  <si>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</si>
  <si>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</si>
  <si>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</si>
  <si>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</si>
  <si>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</si>
  <si>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</si>
  <si>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</si>
  <si>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</si>
  <si>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</si>
  <si>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</si>
  <si>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</si>
  <si>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</si>
  <si>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</si>
  <si>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</si>
  <si>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</si>
  <si>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</si>
  <si>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</si>
  <si>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</si>
  <si>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</si>
  <si>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</si>
  <si>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</si>
  <si>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</si>
  <si>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</si>
  <si>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</si>
  <si>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</si>
  <si>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</si>
  <si>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</si>
  <si>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</si>
  <si>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</si>
  <si>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</si>
  <si>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</si>
  <si>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</si>
  <si>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</si>
  <si>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</si>
  <si>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</si>
  <si>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</si>
  <si>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</si>
  <si>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</si>
  <si>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</si>
  <si>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</si>
  <si>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</si>
  <si>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</si>
  <si>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</si>
  <si>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</si>
  <si>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</si>
  <si>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</si>
  <si>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</si>
  <si>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</si>
  <si>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</si>
  <si>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</si>
  <si>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</si>
  <si>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</si>
  <si>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</si>
  <si>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</si>
  <si>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</si>
  <si>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</si>
  <si>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</si>
  <si>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</si>
  <si>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</si>
  <si>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</si>
  <si>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</si>
  <si>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</si>
  <si>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</si>
  <si>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</si>
  <si>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</si>
  <si>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</si>
  <si>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</si>
  <si>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</si>
  <si>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</si>
  <si>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</si>
  <si>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</si>
  <si>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</si>
  <si>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</si>
  <si>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</si>
  <si>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</si>
  <si>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</si>
  <si>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</si>
  <si>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</si>
  <si>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</si>
  <si>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</si>
  <si>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</si>
  <si>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</si>
  <si>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</si>
  <si>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</si>
  <si>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</si>
  <si>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</si>
  <si>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</si>
  <si>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</si>
  <si>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</si>
  <si>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</si>
  <si>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</si>
  <si>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</si>
  <si>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</si>
  <si>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</si>
  <si>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</si>
  <si>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</si>
  <si>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</si>
  <si>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</si>
  <si>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</si>
  <si>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</si>
  <si>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</si>
  <si>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</si>
  <si>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</si>
  <si>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</si>
  <si>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</si>
  <si>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</si>
  <si>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</si>
  <si>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</si>
  <si>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</si>
  <si>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</si>
  <si>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</si>
  <si>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</si>
  <si>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</si>
  <si>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</si>
  <si>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</si>
  <si>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</si>
  <si>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</si>
  <si>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</si>
  <si>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</si>
  <si>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</si>
  <si>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</si>
  <si>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</si>
  <si>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</si>
  <si>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</si>
  <si>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</si>
  <si>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</si>
  <si>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</si>
  <si>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</si>
  <si>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</si>
  <si>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</si>
  <si>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</si>
  <si>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</si>
  <si>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</si>
  <si>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</si>
  <si>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</si>
  <si>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</si>
  <si>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</si>
  <si>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</si>
  <si>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</si>
  <si>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</si>
  <si>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</si>
  <si>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</si>
  <si>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</si>
  <si>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</si>
  <si>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</si>
  <si>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</si>
  <si>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</si>
  <si>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</si>
  <si>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</si>
  <si>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</si>
  <si>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</si>
  <si>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</si>
  <si>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</si>
  <si>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</si>
  <si>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</si>
  <si>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</si>
  <si>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</si>
  <si>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</si>
  <si>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</si>
  <si>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</si>
  <si>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</si>
  <si>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</si>
  <si>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</si>
  <si>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</si>
  <si>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</si>
  <si>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</si>
  <si>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</si>
  <si>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</si>
  <si>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</si>
  <si>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</si>
  <si>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</si>
  <si>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</si>
  <si>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</si>
  <si>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</si>
  <si>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</si>
  <si>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</si>
  <si>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</si>
  <si>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</si>
  <si>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</si>
  <si>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</si>
  <si>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</si>
  <si>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</si>
  <si>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</si>
  <si>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</si>
  <si>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</si>
  <si>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</si>
  <si>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</si>
  <si>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</si>
  <si>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</si>
  <si>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</si>
  <si>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</si>
  <si>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</si>
  <si>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</si>
  <si>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</si>
  <si>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</si>
  <si>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</si>
  <si>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</si>
  <si>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</si>
  <si>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</si>
  <si>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</si>
  <si>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</si>
  <si>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</si>
  <si>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</si>
  <si>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</si>
  <si>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</si>
  <si>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</si>
  <si>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</si>
  <si>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</si>
  <si>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</si>
  <si>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</si>
  <si>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</si>
  <si>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</si>
  <si>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</si>
  <si>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</si>
  <si>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</si>
  <si>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</si>
  <si>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</si>
  <si>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</si>
  <si>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</si>
  <si>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</si>
  <si>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</si>
  <si>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</si>
  <si>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</si>
  <si>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</si>
  <si>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</si>
  <si>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</si>
  <si>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</si>
  <si>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</si>
  <si>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</si>
  <si>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</si>
  <si>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</si>
  <si>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</si>
  <si>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</si>
  <si>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</si>
  <si>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</si>
  <si>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</si>
  <si>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</si>
  <si>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</si>
  <si>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</si>
  <si>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</si>
  <si>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</si>
  <si>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</si>
  <si>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</si>
  <si>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</si>
  <si>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</si>
  <si>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</si>
  <si>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</si>
  <si>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</si>
  <si>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</si>
  <si>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</si>
  <si>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</si>
  <si>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</si>
  <si>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</si>
  <si>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</si>
  <si>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</si>
  <si>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</si>
  <si>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</si>
  <si>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</si>
  <si>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</si>
  <si>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</si>
  <si>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</si>
  <si>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</si>
  <si>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</si>
  <si>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</si>
  <si>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</si>
  <si>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</si>
  <si>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</si>
  <si>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</si>
  <si>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</si>
  <si>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</si>
  <si>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</si>
  <si>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</si>
  <si>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</si>
  <si>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</si>
  <si>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</si>
  <si>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</si>
  <si>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</si>
  <si>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</si>
  <si>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</si>
  <si>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</si>
  <si>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</si>
  <si>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</si>
  <si>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</si>
  <si>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</si>
  <si>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</si>
  <si>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</si>
  <si>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</si>
  <si>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</si>
  <si>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</si>
  <si>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</si>
  <si>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</si>
  <si>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</si>
  <si>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</si>
  <si>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</si>
  <si>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</si>
  <si>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</si>
  <si>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</si>
  <si>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</si>
  <si>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</si>
  <si>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</si>
  <si>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</si>
  <si>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</si>
  <si>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</si>
  <si>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</si>
  <si>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</si>
  <si>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</si>
  <si>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</si>
  <si>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</si>
  <si>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</si>
  <si>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</si>
  <si>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</si>
  <si>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</si>
  <si>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</si>
  <si>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</si>
  <si>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</si>
  <si>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</si>
  <si>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</si>
  <si>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</si>
  <si>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</si>
  <si>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</si>
  <si>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</si>
  <si>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</si>
  <si>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</si>
  <si>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</si>
  <si>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</si>
  <si>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</si>
  <si>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</si>
  <si>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</si>
  <si>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</si>
  <si>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</si>
  <si>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</si>
  <si>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</si>
  <si>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</si>
  <si>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</si>
  <si>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</si>
  <si>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</si>
  <si>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</si>
  <si>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</si>
  <si>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</si>
  <si>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</si>
  <si>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</si>
  <si>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</si>
  <si>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SREDNJA ŠKOLA DELNICE</t>
  </si>
  <si>
    <t>LUJZINSKA CESTA 42</t>
  </si>
  <si>
    <t>LJILJANA MAJNARIĆ</t>
  </si>
  <si>
    <t>051812203</t>
  </si>
  <si>
    <t>ured@ss-delnice.skole.hr</t>
  </si>
  <si>
    <t>SLAĐANA SRKOČ</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</si>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</sst>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5687805</v>
      </c>
      <c r="D2" s="63">
        <f>PRRAS!E12</f>
        <v>6190991</v>
      </c>
      <c r="E2" s="63"/>
      <c r="F2" s="63"/>
      <c r="G2" s="64">
        <f t="shared" ref="G2:G65" si="0">(B2/1000)*(C2*1+D2*2)</f>
        <v>18069.787</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17136</v>
      </c>
      <c r="L10" s="50">
        <f>INT(VALUE(RefStr!B6))</f>
        <v>17136</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03035042</v>
      </c>
      <c r="L11" s="50">
        <f>INT(VALUE(RefStr!B8))</f>
        <v>3035042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SREDNJA ŠKOLA DELNICE</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51300</v>
      </c>
      <c r="L13" s="50">
        <f>INT(VALUE(RefStr!B12))</f>
        <v>51300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DELNICE</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LUJZINSKA CESTA 42</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069</v>
      </c>
      <c r="L19" s="50">
        <f>INT(VALUE(RefStr!B22))</f>
        <v>69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91951813458</v>
      </c>
      <c r="L21" s="50">
        <f>INT(VALUE(RefStr!K14))</f>
        <v>91951813458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LJILJANA MAJNARIĆ</v>
      </c>
      <c r="L22" s="50">
        <f>LEN(RefStr!H25)</f>
        <v>17</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051812203</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051812203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ured@ss-delnice.skole.hr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ured@ss-delnice.skole.hr</v>
      </c>
      <c r="L26" s="50">
        <f>LEN(RefStr!H31)</f>
        <v>24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SLAĐANA SRKOČ</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92.481.739,36</v>
      </c>
      <c r="L28" s="50">
        <f>SUM(G2:G1561)</f>
        <v>92481739.357000038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71901431.027000025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11908964.917999998</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8545302.8370000012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500.61</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125539.965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4882481</v>
      </c>
      <c r="D46" s="58">
        <f>PRRAS!E56</f>
        <v>5298283</v>
      </c>
      <c r="E46" s="58">
        <v>0</v>
      </c>
      <c r="F46" s="58">
        <v>0</v>
      </c>
      <c r="G46" s="59">
        <f t="shared" si="0"/>
        <v>696557.11499999999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11983</v>
      </c>
      <c r="D58" s="58">
        <f>PRRAS!E68</f>
        <v>0</v>
      </c>
      <c r="E58" s="58">
        <v>0</v>
      </c>
      <c r="F58" s="58">
        <v>0</v>
      </c>
      <c r="G58" s="59">
        <f t="shared" si="0"/>
        <v>683.03100000000006</v>
      </c>
      <c r="H58" s="59">
        <f t="shared" si="1"/>
        <v>0</v>
      </c>
      <c r="I58" s="60">
        <v>0</v>
      </c>
    </row>
    <row r="59" spans="1:9" x14ac:dyDescent="0.2">
      <c r="A59" s="57">
        <v>151</v>
      </c>
      <c r="B59" s="58">
        <f>PRRAS!C69</f>
        <v>58</v>
      </c>
      <c r="C59" s="58">
        <f>PRRAS!D69</f>
        <v>11983</v>
      </c>
      <c r="D59" s="58">
        <f>PRRAS!E69</f>
        <v>0</v>
      </c>
      <c r="E59" s="58">
        <v>0</v>
      </c>
      <c r="F59" s="58">
        <v>0</v>
      </c>
      <c r="G59" s="59">
        <f t="shared" si="0"/>
        <v>695.01400000000001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4870498</v>
      </c>
      <c r="D64" s="58">
        <f>PRRAS!E74</f>
        <v>5298283</v>
      </c>
      <c r="E64" s="58">
        <v>0</v>
      </c>
      <c r="F64" s="58">
        <v>0</v>
      </c>
      <c r="G64" s="59">
        <f t="shared" si="0"/>
        <v>974425.03200000001</v>
      </c>
      <c r="H64" s="59">
        <f t="shared" si="1"/>
        <v>0</v>
      </c>
      <c r="I64" s="60">
        <v>0</v>
      </c>
    </row>
    <row r="65" spans="1:9" x14ac:dyDescent="0.2">
      <c r="A65" s="57">
        <v>151</v>
      </c>
      <c r="B65" s="58">
        <f>PRRAS!C75</f>
        <v>64</v>
      </c>
      <c r="C65" s="58">
        <f>PRRAS!D75</f>
        <v>4870498</v>
      </c>
      <c r="D65" s="58">
        <f>PRRAS!E75</f>
        <v>5197998</v>
      </c>
      <c r="E65" s="58">
        <v>0</v>
      </c>
      <c r="F65" s="58">
        <v>0</v>
      </c>
      <c r="G65" s="59">
        <f t="shared" si="0"/>
        <v>977055.61600000004</v>
      </c>
      <c r="H65" s="59">
        <f t="shared" si="1"/>
        <v>0</v>
      </c>
      <c r="I65" s="60">
        <v>0</v>
      </c>
    </row>
    <row r="66" spans="1:9" x14ac:dyDescent="0.2">
      <c r="A66" s="57">
        <v>151</v>
      </c>
      <c r="B66" s="58">
        <f>PRRAS!C76</f>
        <v>65</v>
      </c>
      <c r="C66" s="58">
        <f>PRRAS!D76</f>
        <v>0</v>
      </c>
      <c r="D66" s="58">
        <f>PRRAS!E76</f>
        <v>100285</v>
      </c>
      <c r="E66" s="58">
        <v>0</v>
      </c>
      <c r="F66" s="58">
        <v>0</v>
      </c>
      <c r="G66" s="59">
        <f t="shared" ref="G66:G129" si="2">(B66/1000)*(C66*1+D66*2)</f>
        <v>13037.050000000001</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4168</v>
      </c>
      <c r="D75" s="58">
        <f>PRRAS!E85</f>
        <v>6582</v>
      </c>
      <c r="E75" s="58">
        <v>0</v>
      </c>
      <c r="F75" s="58">
        <v>0</v>
      </c>
      <c r="G75" s="59">
        <f t="shared" si="2"/>
        <v>1282.568</v>
      </c>
      <c r="H75" s="59">
        <f t="shared" si="3"/>
        <v>0</v>
      </c>
      <c r="I75" s="60">
        <v>0</v>
      </c>
    </row>
    <row r="76" spans="1:9" x14ac:dyDescent="0.2">
      <c r="A76" s="57">
        <v>151</v>
      </c>
      <c r="B76" s="58">
        <f>PRRAS!C86</f>
        <v>75</v>
      </c>
      <c r="C76" s="58">
        <f>PRRAS!D86</f>
        <v>168</v>
      </c>
      <c r="D76" s="58">
        <f>PRRAS!E86</f>
        <v>82</v>
      </c>
      <c r="E76" s="58">
        <v>0</v>
      </c>
      <c r="F76" s="58">
        <v>0</v>
      </c>
      <c r="G76" s="59">
        <f t="shared" si="2"/>
        <v>24.9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168</v>
      </c>
      <c r="D78" s="58">
        <f>PRRAS!E88</f>
        <v>82</v>
      </c>
      <c r="E78" s="58">
        <v>0</v>
      </c>
      <c r="F78" s="58">
        <v>0</v>
      </c>
      <c r="G78" s="59">
        <f t="shared" si="2"/>
        <v>25.564</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4000</v>
      </c>
      <c r="D84" s="58">
        <f>PRRAS!E94</f>
        <v>6500</v>
      </c>
      <c r="E84" s="58">
        <v>0</v>
      </c>
      <c r="F84" s="58">
        <v>0</v>
      </c>
      <c r="G84" s="59">
        <f t="shared" si="2"/>
        <v>1411</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4000</v>
      </c>
      <c r="D90" s="58">
        <f>PRRAS!E100</f>
        <v>6500</v>
      </c>
      <c r="E90" s="58">
        <v>0</v>
      </c>
      <c r="F90" s="58">
        <v>0</v>
      </c>
      <c r="G90" s="59">
        <f t="shared" si="2"/>
        <v>1513</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16189</v>
      </c>
      <c r="D106" s="58">
        <f>PRRAS!E116</f>
        <v>32618</v>
      </c>
      <c r="E106" s="58">
        <v>0</v>
      </c>
      <c r="F106" s="58">
        <v>0</v>
      </c>
      <c r="G106" s="59">
        <f t="shared" si="2"/>
        <v>8549.625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16189</v>
      </c>
      <c r="D112" s="58">
        <f>PRRAS!E122</f>
        <v>32618</v>
      </c>
      <c r="E112" s="58">
        <v>0</v>
      </c>
      <c r="F112" s="58">
        <v>0</v>
      </c>
      <c r="G112" s="59">
        <f t="shared" si="2"/>
        <v>9038.1749999999993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16189</v>
      </c>
      <c r="D117" s="58">
        <f>PRRAS!E127</f>
        <v>32618</v>
      </c>
      <c r="E117" s="58">
        <v>0</v>
      </c>
      <c r="F117" s="58">
        <v>0</v>
      </c>
      <c r="G117" s="59">
        <f t="shared" si="2"/>
        <v>9445.3000000000011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53782</v>
      </c>
      <c r="D124" s="58">
        <f>PRRAS!E134</f>
        <v>77898</v>
      </c>
      <c r="E124" s="58">
        <v>0</v>
      </c>
      <c r="F124" s="58">
        <v>0</v>
      </c>
      <c r="G124" s="59">
        <f t="shared" si="2"/>
        <v>25778.094000000001</v>
      </c>
      <c r="H124" s="59">
        <f t="shared" si="3"/>
        <v>0</v>
      </c>
      <c r="I124" s="60">
        <v>0</v>
      </c>
    </row>
    <row r="125" spans="1:9" x14ac:dyDescent="0.2">
      <c r="A125" s="57">
        <v>151</v>
      </c>
      <c r="B125" s="58">
        <f>PRRAS!C135</f>
        <v>124</v>
      </c>
      <c r="C125" s="58">
        <f>PRRAS!D135</f>
        <v>53782</v>
      </c>
      <c r="D125" s="58">
        <f>PRRAS!E135</f>
        <v>77248</v>
      </c>
      <c r="E125" s="58">
        <v>0</v>
      </c>
      <c r="F125" s="58">
        <v>0</v>
      </c>
      <c r="G125" s="59">
        <f t="shared" si="2"/>
        <v>25826.472000000002</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53782</v>
      </c>
      <c r="D127" s="58">
        <f>PRRAS!E137</f>
        <v>77248</v>
      </c>
      <c r="E127" s="58">
        <v>0</v>
      </c>
      <c r="F127" s="58">
        <v>0</v>
      </c>
      <c r="G127" s="59">
        <f t="shared" si="2"/>
        <v>26243.027999999998</v>
      </c>
      <c r="H127" s="59">
        <f t="shared" si="3"/>
        <v>0</v>
      </c>
      <c r="I127" s="60">
        <v>0</v>
      </c>
    </row>
    <row r="128" spans="1:9" x14ac:dyDescent="0.2">
      <c r="A128" s="57">
        <v>151</v>
      </c>
      <c r="B128" s="58">
        <f>PRRAS!C138</f>
        <v>127</v>
      </c>
      <c r="C128" s="58">
        <f>PRRAS!D138</f>
        <v>0</v>
      </c>
      <c r="D128" s="58">
        <f>PRRAS!E138</f>
        <v>650</v>
      </c>
      <c r="E128" s="58">
        <v>0</v>
      </c>
      <c r="F128" s="58">
        <v>0</v>
      </c>
      <c r="G128" s="59">
        <f t="shared" si="2"/>
        <v>165.1</v>
      </c>
      <c r="H128" s="59">
        <f t="shared" si="3"/>
        <v>0</v>
      </c>
      <c r="I128" s="60">
        <v>0</v>
      </c>
    </row>
    <row r="129" spans="1:9" x14ac:dyDescent="0.2">
      <c r="A129" s="57">
        <v>151</v>
      </c>
      <c r="B129" s="58">
        <f>PRRAS!C139</f>
        <v>128</v>
      </c>
      <c r="C129" s="58">
        <f>PRRAS!D139</f>
        <v>0</v>
      </c>
      <c r="D129" s="58">
        <f>PRRAS!E139</f>
        <v>650</v>
      </c>
      <c r="E129" s="58">
        <v>0</v>
      </c>
      <c r="F129" s="58">
        <v>0</v>
      </c>
      <c r="G129" s="59">
        <f t="shared" si="2"/>
        <v>166.4</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704588</v>
      </c>
      <c r="D131" s="58">
        <f>PRRAS!E141</f>
        <v>760166</v>
      </c>
      <c r="E131" s="58">
        <v>0</v>
      </c>
      <c r="F131" s="58">
        <v>0</v>
      </c>
      <c r="G131" s="59">
        <f t="shared" si="4"/>
        <v>289239.60000000003</v>
      </c>
      <c r="H131" s="59">
        <f t="shared" si="5"/>
        <v>0</v>
      </c>
      <c r="I131" s="60">
        <v>0</v>
      </c>
    </row>
    <row r="132" spans="1:9" x14ac:dyDescent="0.2">
      <c r="A132" s="57">
        <v>151</v>
      </c>
      <c r="B132" s="58">
        <f>PRRAS!C142</f>
        <v>131</v>
      </c>
      <c r="C132" s="58">
        <f>PRRAS!D142</f>
        <v>704588</v>
      </c>
      <c r="D132" s="58">
        <f>PRRAS!E142</f>
        <v>760166</v>
      </c>
      <c r="E132" s="58">
        <v>0</v>
      </c>
      <c r="F132" s="58">
        <v>0</v>
      </c>
      <c r="G132" s="59">
        <f t="shared" si="4"/>
        <v>291464.52</v>
      </c>
      <c r="H132" s="59">
        <f t="shared" si="5"/>
        <v>0</v>
      </c>
      <c r="I132" s="60">
        <v>0</v>
      </c>
    </row>
    <row r="133" spans="1:9" x14ac:dyDescent="0.2">
      <c r="A133" s="57">
        <v>151</v>
      </c>
      <c r="B133" s="58">
        <f>PRRAS!C143</f>
        <v>132</v>
      </c>
      <c r="C133" s="58">
        <f>PRRAS!D143</f>
        <v>704588</v>
      </c>
      <c r="D133" s="58">
        <f>PRRAS!E143</f>
        <v>755666</v>
      </c>
      <c r="E133" s="58">
        <v>0</v>
      </c>
      <c r="F133" s="58">
        <v>0</v>
      </c>
      <c r="G133" s="59">
        <f t="shared" si="4"/>
        <v>292501.44</v>
      </c>
      <c r="H133" s="59">
        <f t="shared" si="5"/>
        <v>0</v>
      </c>
      <c r="I133" s="60">
        <v>0</v>
      </c>
    </row>
    <row r="134" spans="1:9" x14ac:dyDescent="0.2">
      <c r="A134" s="57">
        <v>151</v>
      </c>
      <c r="B134" s="58">
        <f>PRRAS!C144</f>
        <v>133</v>
      </c>
      <c r="C134" s="58">
        <f>PRRAS!D144</f>
        <v>0</v>
      </c>
      <c r="D134" s="58">
        <f>PRRAS!E144</f>
        <v>4500</v>
      </c>
      <c r="E134" s="58">
        <v>0</v>
      </c>
      <c r="F134" s="58">
        <v>0</v>
      </c>
      <c r="G134" s="59">
        <f t="shared" si="4"/>
        <v>1197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26597</v>
      </c>
      <c r="D137" s="58">
        <f>PRRAS!E147</f>
        <v>15444</v>
      </c>
      <c r="E137" s="58">
        <v>0</v>
      </c>
      <c r="F137" s="58">
        <v>0</v>
      </c>
      <c r="G137" s="59">
        <f t="shared" si="4"/>
        <v>7817.9600000000009</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26597</v>
      </c>
      <c r="D148" s="58">
        <f>PRRAS!E158</f>
        <v>15444</v>
      </c>
      <c r="E148" s="58">
        <v>0</v>
      </c>
      <c r="F148" s="58">
        <v>0</v>
      </c>
      <c r="G148" s="59">
        <f t="shared" si="4"/>
        <v>8450.2950000000001</v>
      </c>
      <c r="H148" s="59">
        <f t="shared" si="5"/>
        <v>0</v>
      </c>
      <c r="I148" s="60">
        <v>0</v>
      </c>
    </row>
    <row r="149" spans="1:9" x14ac:dyDescent="0.2">
      <c r="A149" s="57">
        <v>151</v>
      </c>
      <c r="B149" s="58">
        <f>PRRAS!C159</f>
        <v>148</v>
      </c>
      <c r="C149" s="58">
        <f>PRRAS!D159</f>
        <v>5663289</v>
      </c>
      <c r="D149" s="58">
        <f>PRRAS!E159</f>
        <v>6042253</v>
      </c>
      <c r="E149" s="58">
        <v>0</v>
      </c>
      <c r="F149" s="58">
        <v>0</v>
      </c>
      <c r="G149" s="59">
        <f t="shared" si="4"/>
        <v>2626673.6599999997</v>
      </c>
      <c r="H149" s="59">
        <f t="shared" si="5"/>
        <v>0</v>
      </c>
      <c r="I149" s="60">
        <v>0</v>
      </c>
    </row>
    <row r="150" spans="1:9" x14ac:dyDescent="0.2">
      <c r="A150" s="57">
        <v>151</v>
      </c>
      <c r="B150" s="58">
        <f>PRRAS!C160</f>
        <v>149</v>
      </c>
      <c r="C150" s="58">
        <f>PRRAS!D160</f>
        <v>4866654</v>
      </c>
      <c r="D150" s="58">
        <f>PRRAS!E160</f>
        <v>5209877</v>
      </c>
      <c r="E150" s="58">
        <v>0</v>
      </c>
      <c r="F150" s="58">
        <v>0</v>
      </c>
      <c r="G150" s="59">
        <f t="shared" si="4"/>
        <v>2277674.7919999999</v>
      </c>
      <c r="H150" s="59">
        <f t="shared" si="5"/>
        <v>0</v>
      </c>
      <c r="I150" s="60">
        <v>0</v>
      </c>
    </row>
    <row r="151" spans="1:9" x14ac:dyDescent="0.2">
      <c r="A151" s="57">
        <v>151</v>
      </c>
      <c r="B151" s="58">
        <f>PRRAS!C161</f>
        <v>150</v>
      </c>
      <c r="C151" s="58">
        <f>PRRAS!D161</f>
        <v>4003072</v>
      </c>
      <c r="D151" s="58">
        <f>PRRAS!E161</f>
        <v>4282869</v>
      </c>
      <c r="E151" s="58">
        <v>0</v>
      </c>
      <c r="F151" s="58">
        <v>0</v>
      </c>
      <c r="G151" s="59">
        <f t="shared" si="4"/>
        <v>1885321.5</v>
      </c>
      <c r="H151" s="59">
        <f t="shared" si="5"/>
        <v>0</v>
      </c>
      <c r="I151" s="60">
        <v>0</v>
      </c>
    </row>
    <row r="152" spans="1:9" x14ac:dyDescent="0.2">
      <c r="A152" s="57">
        <v>151</v>
      </c>
      <c r="B152" s="58">
        <f>PRRAS!C162</f>
        <v>151</v>
      </c>
      <c r="C152" s="58">
        <f>PRRAS!D162</f>
        <v>4003072</v>
      </c>
      <c r="D152" s="58">
        <f>PRRAS!E162</f>
        <v>4282869</v>
      </c>
      <c r="E152" s="58">
        <v>0</v>
      </c>
      <c r="F152" s="58">
        <v>0</v>
      </c>
      <c r="G152" s="59">
        <f t="shared" si="4"/>
        <v>1897890.31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174810</v>
      </c>
      <c r="D156" s="58">
        <f>PRRAS!E166</f>
        <v>190162</v>
      </c>
      <c r="E156" s="58">
        <v>0</v>
      </c>
      <c r="F156" s="58">
        <v>0</v>
      </c>
      <c r="G156" s="59">
        <f t="shared" si="4"/>
        <v>86045.77</v>
      </c>
      <c r="H156" s="59">
        <f t="shared" si="5"/>
        <v>0</v>
      </c>
      <c r="I156" s="60">
        <v>0</v>
      </c>
    </row>
    <row r="157" spans="1:9" x14ac:dyDescent="0.2">
      <c r="A157" s="57">
        <v>151</v>
      </c>
      <c r="B157" s="58">
        <f>PRRAS!C167</f>
        <v>156</v>
      </c>
      <c r="C157" s="58">
        <f>PRRAS!D167</f>
        <v>688772</v>
      </c>
      <c r="D157" s="58">
        <f>PRRAS!E167</f>
        <v>736846</v>
      </c>
      <c r="E157" s="58">
        <v>0</v>
      </c>
      <c r="F157" s="58">
        <v>0</v>
      </c>
      <c r="G157" s="59">
        <f t="shared" si="4"/>
        <v>337344.38400000002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620696</v>
      </c>
      <c r="D159" s="58">
        <f>PRRAS!E169</f>
        <v>664018</v>
      </c>
      <c r="E159" s="58">
        <v>0</v>
      </c>
      <c r="F159" s="58">
        <v>0</v>
      </c>
      <c r="G159" s="59">
        <f t="shared" si="4"/>
        <v>307899.65600000002</v>
      </c>
      <c r="H159" s="59">
        <f t="shared" si="5"/>
        <v>0</v>
      </c>
      <c r="I159" s="60">
        <v>0</v>
      </c>
    </row>
    <row r="160" spans="1:9" x14ac:dyDescent="0.2">
      <c r="A160" s="57">
        <v>151</v>
      </c>
      <c r="B160" s="58">
        <f>PRRAS!C170</f>
        <v>159</v>
      </c>
      <c r="C160" s="58">
        <f>PRRAS!D170</f>
        <v>68076</v>
      </c>
      <c r="D160" s="58">
        <f>PRRAS!E170</f>
        <v>72828</v>
      </c>
      <c r="E160" s="58">
        <v>0</v>
      </c>
      <c r="F160" s="58">
        <v>0</v>
      </c>
      <c r="G160" s="59">
        <f t="shared" si="4"/>
        <v>33983.387999999999</v>
      </c>
      <c r="H160" s="59">
        <f t="shared" si="5"/>
        <v>0</v>
      </c>
      <c r="I160" s="60">
        <v>0</v>
      </c>
    </row>
    <row r="161" spans="1:9" x14ac:dyDescent="0.2">
      <c r="A161" s="57">
        <v>151</v>
      </c>
      <c r="B161" s="58">
        <f>PRRAS!C171</f>
        <v>160</v>
      </c>
      <c r="C161" s="58">
        <f>PRRAS!D171</f>
        <v>793261</v>
      </c>
      <c r="D161" s="58">
        <f>PRRAS!E171</f>
        <v>828432</v>
      </c>
      <c r="E161" s="58">
        <v>0</v>
      </c>
      <c r="F161" s="58">
        <v>0</v>
      </c>
      <c r="G161" s="59">
        <f t="shared" si="4"/>
        <v>392020</v>
      </c>
      <c r="H161" s="59">
        <f t="shared" si="5"/>
        <v>0</v>
      </c>
      <c r="I161" s="60">
        <v>0</v>
      </c>
    </row>
    <row r="162" spans="1:9" x14ac:dyDescent="0.2">
      <c r="A162" s="57">
        <v>151</v>
      </c>
      <c r="B162" s="58">
        <f>PRRAS!C172</f>
        <v>161</v>
      </c>
      <c r="C162" s="58">
        <f>PRRAS!D172</f>
        <v>252690</v>
      </c>
      <c r="D162" s="58">
        <f>PRRAS!E172</f>
        <v>365808</v>
      </c>
      <c r="E162" s="58">
        <v>0</v>
      </c>
      <c r="F162" s="58">
        <v>0</v>
      </c>
      <c r="G162" s="59">
        <f t="shared" si="4"/>
        <v>158473.266</v>
      </c>
      <c r="H162" s="59">
        <f t="shared" si="5"/>
        <v>0</v>
      </c>
      <c r="I162" s="60">
        <v>0</v>
      </c>
    </row>
    <row r="163" spans="1:9" x14ac:dyDescent="0.2">
      <c r="A163" s="57">
        <v>151</v>
      </c>
      <c r="B163" s="58">
        <f>PRRAS!C173</f>
        <v>162</v>
      </c>
      <c r="C163" s="58">
        <f>PRRAS!D173</f>
        <v>38612</v>
      </c>
      <c r="D163" s="58">
        <f>PRRAS!E173</f>
        <v>47210</v>
      </c>
      <c r="E163" s="58">
        <v>0</v>
      </c>
      <c r="F163" s="58">
        <v>0</v>
      </c>
      <c r="G163" s="59">
        <f t="shared" si="4"/>
        <v>21551.184000000001</v>
      </c>
      <c r="H163" s="59">
        <f t="shared" si="5"/>
        <v>0</v>
      </c>
      <c r="I163" s="60">
        <v>0</v>
      </c>
    </row>
    <row r="164" spans="1:9" x14ac:dyDescent="0.2">
      <c r="A164" s="57">
        <v>151</v>
      </c>
      <c r="B164" s="58">
        <f>PRRAS!C174</f>
        <v>163</v>
      </c>
      <c r="C164" s="58">
        <f>PRRAS!D174</f>
        <v>203413</v>
      </c>
      <c r="D164" s="58">
        <f>PRRAS!E174</f>
        <v>305232</v>
      </c>
      <c r="E164" s="58">
        <v>0</v>
      </c>
      <c r="F164" s="58">
        <v>0</v>
      </c>
      <c r="G164" s="59">
        <f t="shared" si="4"/>
        <v>132661.951</v>
      </c>
      <c r="H164" s="59">
        <f t="shared" si="5"/>
        <v>0</v>
      </c>
      <c r="I164" s="60">
        <v>0</v>
      </c>
    </row>
    <row r="165" spans="1:9" x14ac:dyDescent="0.2">
      <c r="A165" s="57">
        <v>151</v>
      </c>
      <c r="B165" s="58">
        <f>PRRAS!C175</f>
        <v>164</v>
      </c>
      <c r="C165" s="58">
        <f>PRRAS!D175</f>
        <v>5296</v>
      </c>
      <c r="D165" s="58">
        <f>PRRAS!E175</f>
        <v>1950</v>
      </c>
      <c r="E165" s="58">
        <v>0</v>
      </c>
      <c r="F165" s="58">
        <v>0</v>
      </c>
      <c r="G165" s="59">
        <f t="shared" si="4"/>
        <v>1508.144</v>
      </c>
      <c r="H165" s="59">
        <f t="shared" si="5"/>
        <v>0</v>
      </c>
      <c r="I165" s="60">
        <v>0</v>
      </c>
    </row>
    <row r="166" spans="1:9" x14ac:dyDescent="0.2">
      <c r="A166" s="57">
        <v>151</v>
      </c>
      <c r="B166" s="58">
        <f>PRRAS!C176</f>
        <v>165</v>
      </c>
      <c r="C166" s="58">
        <f>PRRAS!D176</f>
        <v>5369</v>
      </c>
      <c r="D166" s="58">
        <f>PRRAS!E176</f>
        <v>11416</v>
      </c>
      <c r="E166" s="58">
        <v>0</v>
      </c>
      <c r="F166" s="58">
        <v>0</v>
      </c>
      <c r="G166" s="59">
        <f t="shared" si="4"/>
        <v>4653.165</v>
      </c>
      <c r="H166" s="59">
        <f t="shared" si="5"/>
        <v>0</v>
      </c>
      <c r="I166" s="60">
        <v>0</v>
      </c>
    </row>
    <row r="167" spans="1:9" x14ac:dyDescent="0.2">
      <c r="A167" s="57">
        <v>151</v>
      </c>
      <c r="B167" s="58">
        <f>PRRAS!C177</f>
        <v>166</v>
      </c>
      <c r="C167" s="58">
        <f>PRRAS!D177</f>
        <v>260267</v>
      </c>
      <c r="D167" s="58">
        <f>PRRAS!E177</f>
        <v>219860</v>
      </c>
      <c r="E167" s="58">
        <v>0</v>
      </c>
      <c r="F167" s="58">
        <v>0</v>
      </c>
      <c r="G167" s="59">
        <f t="shared" si="4"/>
        <v>116197.842</v>
      </c>
      <c r="H167" s="59">
        <f t="shared" si="5"/>
        <v>0</v>
      </c>
      <c r="I167" s="60">
        <v>0</v>
      </c>
    </row>
    <row r="168" spans="1:9" x14ac:dyDescent="0.2">
      <c r="A168" s="57">
        <v>151</v>
      </c>
      <c r="B168" s="58">
        <f>PRRAS!C178</f>
        <v>167</v>
      </c>
      <c r="C168" s="58">
        <f>PRRAS!D178</f>
        <v>49826</v>
      </c>
      <c r="D168" s="58">
        <f>PRRAS!E178</f>
        <v>38641</v>
      </c>
      <c r="E168" s="58">
        <v>0</v>
      </c>
      <c r="F168" s="58">
        <v>0</v>
      </c>
      <c r="G168" s="59">
        <f t="shared" si="4"/>
        <v>21227.036</v>
      </c>
      <c r="H168" s="59">
        <f t="shared" si="5"/>
        <v>0</v>
      </c>
      <c r="I168" s="60">
        <v>0</v>
      </c>
    </row>
    <row r="169" spans="1:9" x14ac:dyDescent="0.2">
      <c r="A169" s="57">
        <v>151</v>
      </c>
      <c r="B169" s="58">
        <f>PRRAS!C179</f>
        <v>168</v>
      </c>
      <c r="C169" s="58">
        <f>PRRAS!D179</f>
        <v>12040</v>
      </c>
      <c r="D169" s="58">
        <f>PRRAS!E179</f>
        <v>4000</v>
      </c>
      <c r="E169" s="58">
        <v>0</v>
      </c>
      <c r="F169" s="58">
        <v>0</v>
      </c>
      <c r="G169" s="59">
        <f t="shared" si="4"/>
        <v>3366.7200000000003</v>
      </c>
      <c r="H169" s="59">
        <f t="shared" si="5"/>
        <v>0</v>
      </c>
      <c r="I169" s="60">
        <v>0</v>
      </c>
    </row>
    <row r="170" spans="1:9" x14ac:dyDescent="0.2">
      <c r="A170" s="57">
        <v>151</v>
      </c>
      <c r="B170" s="58">
        <f>PRRAS!C180</f>
        <v>169</v>
      </c>
      <c r="C170" s="58">
        <f>PRRAS!D180</f>
        <v>162119</v>
      </c>
      <c r="D170" s="58">
        <f>PRRAS!E180</f>
        <v>148754</v>
      </c>
      <c r="E170" s="58">
        <v>0</v>
      </c>
      <c r="F170" s="58">
        <v>0</v>
      </c>
      <c r="G170" s="59">
        <f t="shared" si="4"/>
        <v>77676.963000000003</v>
      </c>
      <c r="H170" s="59">
        <f t="shared" si="5"/>
        <v>0</v>
      </c>
      <c r="I170" s="60">
        <v>0</v>
      </c>
    </row>
    <row r="171" spans="1:9" x14ac:dyDescent="0.2">
      <c r="A171" s="57">
        <v>151</v>
      </c>
      <c r="B171" s="58">
        <f>PRRAS!C181</f>
        <v>170</v>
      </c>
      <c r="C171" s="58">
        <f>PRRAS!D181</f>
        <v>26423</v>
      </c>
      <c r="D171" s="58">
        <f>PRRAS!E181</f>
        <v>15631</v>
      </c>
      <c r="E171" s="58">
        <v>0</v>
      </c>
      <c r="F171" s="58">
        <v>0</v>
      </c>
      <c r="G171" s="59">
        <f t="shared" si="4"/>
        <v>9806.4500000000007</v>
      </c>
      <c r="H171" s="59">
        <f t="shared" si="5"/>
        <v>0</v>
      </c>
      <c r="I171" s="60">
        <v>0</v>
      </c>
    </row>
    <row r="172" spans="1:9" x14ac:dyDescent="0.2">
      <c r="A172" s="57">
        <v>151</v>
      </c>
      <c r="B172" s="58">
        <f>PRRAS!C182</f>
        <v>171</v>
      </c>
      <c r="C172" s="58">
        <f>PRRAS!D182</f>
        <v>9859</v>
      </c>
      <c r="D172" s="58">
        <f>PRRAS!E182</f>
        <v>12834</v>
      </c>
      <c r="E172" s="58">
        <v>0</v>
      </c>
      <c r="F172" s="58">
        <v>0</v>
      </c>
      <c r="G172" s="59">
        <f t="shared" si="4"/>
        <v>6075.1170000000002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244300</v>
      </c>
      <c r="D175" s="58">
        <f>PRRAS!E185</f>
        <v>207819</v>
      </c>
      <c r="E175" s="58">
        <v>0</v>
      </c>
      <c r="F175" s="58">
        <v>0</v>
      </c>
      <c r="G175" s="59">
        <f t="shared" si="4"/>
        <v>114829.21199999998</v>
      </c>
      <c r="H175" s="59">
        <f t="shared" si="5"/>
        <v>0</v>
      </c>
      <c r="I175" s="60">
        <v>0</v>
      </c>
    </row>
    <row r="176" spans="1:9" x14ac:dyDescent="0.2">
      <c r="A176" s="57">
        <v>151</v>
      </c>
      <c r="B176" s="58">
        <f>PRRAS!C186</f>
        <v>175</v>
      </c>
      <c r="C176" s="58">
        <f>PRRAS!D186</f>
        <v>47005</v>
      </c>
      <c r="D176" s="58">
        <f>PRRAS!E186</f>
        <v>35338</v>
      </c>
      <c r="E176" s="58">
        <v>0</v>
      </c>
      <c r="F176" s="58">
        <v>0</v>
      </c>
      <c r="G176" s="59">
        <f t="shared" si="4"/>
        <v>20594.174999999999</v>
      </c>
      <c r="H176" s="59">
        <f t="shared" si="5"/>
        <v>0</v>
      </c>
      <c r="I176" s="60">
        <v>0</v>
      </c>
    </row>
    <row r="177" spans="1:9" x14ac:dyDescent="0.2">
      <c r="A177" s="57">
        <v>151</v>
      </c>
      <c r="B177" s="58">
        <f>PRRAS!C187</f>
        <v>176</v>
      </c>
      <c r="C177" s="58">
        <f>PRRAS!D187</f>
        <v>62045</v>
      </c>
      <c r="D177" s="58">
        <f>PRRAS!E187</f>
        <v>51914</v>
      </c>
      <c r="E177" s="58">
        <v>0</v>
      </c>
      <c r="F177" s="58">
        <v>0</v>
      </c>
      <c r="G177" s="59">
        <f t="shared" si="4"/>
        <v>29193.647999999997</v>
      </c>
      <c r="H177" s="59">
        <f t="shared" si="5"/>
        <v>0</v>
      </c>
      <c r="I177" s="60">
        <v>0</v>
      </c>
    </row>
    <row r="178" spans="1:9" x14ac:dyDescent="0.2">
      <c r="A178" s="57">
        <v>151</v>
      </c>
      <c r="B178" s="58">
        <f>PRRAS!C188</f>
        <v>177</v>
      </c>
      <c r="C178" s="58">
        <f>PRRAS!D188</f>
        <v>9463</v>
      </c>
      <c r="D178" s="58">
        <f>PRRAS!E188</f>
        <v>0</v>
      </c>
      <c r="E178" s="58">
        <v>0</v>
      </c>
      <c r="F178" s="58">
        <v>0</v>
      </c>
      <c r="G178" s="59">
        <f t="shared" si="4"/>
        <v>1674.951</v>
      </c>
      <c r="H178" s="59">
        <f t="shared" si="5"/>
        <v>0</v>
      </c>
      <c r="I178" s="60">
        <v>0</v>
      </c>
    </row>
    <row r="179" spans="1:9" x14ac:dyDescent="0.2">
      <c r="A179" s="57">
        <v>151</v>
      </c>
      <c r="B179" s="58">
        <f>PRRAS!C189</f>
        <v>178</v>
      </c>
      <c r="C179" s="58">
        <f>PRRAS!D189</f>
        <v>75429</v>
      </c>
      <c r="D179" s="58">
        <f>PRRAS!E189</f>
        <v>73708</v>
      </c>
      <c r="E179" s="58">
        <v>0</v>
      </c>
      <c r="F179" s="58">
        <v>0</v>
      </c>
      <c r="G179" s="59">
        <f t="shared" si="4"/>
        <v>39666.409999999996</v>
      </c>
      <c r="H179" s="59">
        <f t="shared" si="5"/>
        <v>0</v>
      </c>
      <c r="I179" s="60">
        <v>0</v>
      </c>
    </row>
    <row r="180" spans="1:9" x14ac:dyDescent="0.2">
      <c r="A180" s="57">
        <v>151</v>
      </c>
      <c r="B180" s="58">
        <f>PRRAS!C190</f>
        <v>179</v>
      </c>
      <c r="C180" s="58">
        <f>PRRAS!D190</f>
        <v>14495</v>
      </c>
      <c r="D180" s="58">
        <f>PRRAS!E190</f>
        <v>14495</v>
      </c>
      <c r="E180" s="58">
        <v>0</v>
      </c>
      <c r="F180" s="58">
        <v>0</v>
      </c>
      <c r="G180" s="59">
        <f t="shared" si="4"/>
        <v>7783.8149999999996</v>
      </c>
      <c r="H180" s="59">
        <f t="shared" si="5"/>
        <v>0</v>
      </c>
      <c r="I180" s="60">
        <v>0</v>
      </c>
    </row>
    <row r="181" spans="1:9" x14ac:dyDescent="0.2">
      <c r="A181" s="57">
        <v>151</v>
      </c>
      <c r="B181" s="58">
        <f>PRRAS!C191</f>
        <v>180</v>
      </c>
      <c r="C181" s="58">
        <f>PRRAS!D191</f>
        <v>10954</v>
      </c>
      <c r="D181" s="58">
        <f>PRRAS!E191</f>
        <v>5000</v>
      </c>
      <c r="E181" s="58">
        <v>0</v>
      </c>
      <c r="F181" s="58">
        <v>0</v>
      </c>
      <c r="G181" s="59">
        <f t="shared" si="4"/>
        <v>3771.72</v>
      </c>
      <c r="H181" s="59">
        <f t="shared" si="5"/>
        <v>0</v>
      </c>
      <c r="I181" s="60">
        <v>0</v>
      </c>
    </row>
    <row r="182" spans="1:9" x14ac:dyDescent="0.2">
      <c r="A182" s="57">
        <v>151</v>
      </c>
      <c r="B182" s="58">
        <f>PRRAS!C192</f>
        <v>181</v>
      </c>
      <c r="C182" s="58">
        <f>PRRAS!D192</f>
        <v>4322</v>
      </c>
      <c r="D182" s="58">
        <f>PRRAS!E192</f>
        <v>4593</v>
      </c>
      <c r="E182" s="58">
        <v>0</v>
      </c>
      <c r="F182" s="58">
        <v>0</v>
      </c>
      <c r="G182" s="59">
        <f t="shared" si="4"/>
        <v>2444.9479999999999</v>
      </c>
      <c r="H182" s="59">
        <f t="shared" si="5"/>
        <v>0</v>
      </c>
      <c r="I182" s="60">
        <v>0</v>
      </c>
    </row>
    <row r="183" spans="1:9" x14ac:dyDescent="0.2">
      <c r="A183" s="57">
        <v>151</v>
      </c>
      <c r="B183" s="58">
        <f>PRRAS!C193</f>
        <v>182</v>
      </c>
      <c r="C183" s="58">
        <f>PRRAS!D193</f>
        <v>7638</v>
      </c>
      <c r="D183" s="58">
        <f>PRRAS!E193</f>
        <v>8865</v>
      </c>
      <c r="E183" s="58">
        <v>0</v>
      </c>
      <c r="F183" s="58">
        <v>0</v>
      </c>
      <c r="G183" s="59">
        <f t="shared" si="4"/>
        <v>4616.9759999999997</v>
      </c>
      <c r="H183" s="59">
        <f t="shared" si="5"/>
        <v>0</v>
      </c>
      <c r="I183" s="60">
        <v>0</v>
      </c>
    </row>
    <row r="184" spans="1:9" x14ac:dyDescent="0.2">
      <c r="A184" s="57">
        <v>151</v>
      </c>
      <c r="B184" s="58">
        <f>PRRAS!C194</f>
        <v>183</v>
      </c>
      <c r="C184" s="58">
        <f>PRRAS!D194</f>
        <v>12949</v>
      </c>
      <c r="D184" s="58">
        <f>PRRAS!E194</f>
        <v>13906</v>
      </c>
      <c r="E184" s="58">
        <v>0</v>
      </c>
      <c r="F184" s="58">
        <v>0</v>
      </c>
      <c r="G184" s="59">
        <f t="shared" si="4"/>
        <v>7459.2629999999999</v>
      </c>
      <c r="H184" s="59">
        <f t="shared" si="5"/>
        <v>0</v>
      </c>
      <c r="I184" s="60">
        <v>0</v>
      </c>
    </row>
    <row r="185" spans="1:9" x14ac:dyDescent="0.2">
      <c r="A185" s="57">
        <v>151</v>
      </c>
      <c r="B185" s="58">
        <f>PRRAS!C195</f>
        <v>184</v>
      </c>
      <c r="C185" s="58">
        <f>PRRAS!D195</f>
        <v>11903</v>
      </c>
      <c r="D185" s="58">
        <f>PRRAS!E195</f>
        <v>0</v>
      </c>
      <c r="E185" s="58">
        <v>0</v>
      </c>
      <c r="F185" s="58">
        <v>0</v>
      </c>
      <c r="G185" s="59">
        <f t="shared" si="4"/>
        <v>2190.152</v>
      </c>
      <c r="H185" s="59">
        <f t="shared" si="5"/>
        <v>0</v>
      </c>
      <c r="I185" s="60">
        <v>0</v>
      </c>
    </row>
    <row r="186" spans="1:9" x14ac:dyDescent="0.2">
      <c r="A186" s="57">
        <v>151</v>
      </c>
      <c r="B186" s="58">
        <f>PRRAS!C196</f>
        <v>185</v>
      </c>
      <c r="C186" s="58">
        <f>PRRAS!D196</f>
        <v>24101</v>
      </c>
      <c r="D186" s="58">
        <f>PRRAS!E196</f>
        <v>34945</v>
      </c>
      <c r="E186" s="58">
        <v>0</v>
      </c>
      <c r="F186" s="58">
        <v>0</v>
      </c>
      <c r="G186" s="59">
        <f t="shared" si="4"/>
        <v>17388.334999999999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3030</v>
      </c>
      <c r="D189" s="58">
        <f>PRRAS!E199</f>
        <v>2642</v>
      </c>
      <c r="E189" s="58">
        <v>0</v>
      </c>
      <c r="F189" s="58">
        <v>0</v>
      </c>
      <c r="G189" s="59">
        <f t="shared" si="4"/>
        <v>1563.0319999999999</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14695</v>
      </c>
      <c r="D191" s="58">
        <f>PRRAS!E201</f>
        <v>24667</v>
      </c>
      <c r="E191" s="58">
        <v>0</v>
      </c>
      <c r="F191" s="58">
        <v>0</v>
      </c>
      <c r="G191" s="59">
        <f t="shared" si="4"/>
        <v>12165.51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6376</v>
      </c>
      <c r="D193" s="58">
        <f>PRRAS!E203</f>
        <v>7636</v>
      </c>
      <c r="E193" s="58">
        <v>0</v>
      </c>
      <c r="F193" s="58">
        <v>0</v>
      </c>
      <c r="G193" s="59">
        <f t="shared" si="4"/>
        <v>4156.4160000000002</v>
      </c>
      <c r="H193" s="59">
        <f t="shared" si="5"/>
        <v>0</v>
      </c>
      <c r="I193" s="60">
        <v>0</v>
      </c>
    </row>
    <row r="194" spans="1:9" x14ac:dyDescent="0.2">
      <c r="A194" s="57">
        <v>151</v>
      </c>
      <c r="B194" s="58">
        <f>PRRAS!C204</f>
        <v>193</v>
      </c>
      <c r="C194" s="58">
        <f>PRRAS!D204</f>
        <v>3374</v>
      </c>
      <c r="D194" s="58">
        <f>PRRAS!E204</f>
        <v>3944</v>
      </c>
      <c r="E194" s="58">
        <v>0</v>
      </c>
      <c r="F194" s="58">
        <v>0</v>
      </c>
      <c r="G194" s="59">
        <f t="shared" ref="G194:G257" si="6">(B194/1000)*(C194*1+D194*2)</f>
        <v>2173.5660000000003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3374</v>
      </c>
      <c r="D208" s="58">
        <f>PRRAS!E218</f>
        <v>3944</v>
      </c>
      <c r="E208" s="58">
        <v>0</v>
      </c>
      <c r="F208" s="58">
        <v>0</v>
      </c>
      <c r="G208" s="59">
        <f t="shared" si="6"/>
        <v>2331.2339999999999</v>
      </c>
      <c r="H208" s="59">
        <f t="shared" si="7"/>
        <v>0</v>
      </c>
      <c r="I208" s="60">
        <v>0</v>
      </c>
    </row>
    <row r="209" spans="1:9" x14ac:dyDescent="0.2">
      <c r="A209" s="57">
        <v>151</v>
      </c>
      <c r="B209" s="58">
        <f>PRRAS!C219</f>
        <v>208</v>
      </c>
      <c r="C209" s="58">
        <f>PRRAS!D219</f>
        <v>3374</v>
      </c>
      <c r="D209" s="58">
        <f>PRRAS!E219</f>
        <v>3944</v>
      </c>
      <c r="E209" s="58">
        <v>0</v>
      </c>
      <c r="F209" s="58">
        <v>0</v>
      </c>
      <c r="G209" s="59">
        <f t="shared" si="6"/>
        <v>2342.4960000000001</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5663289</v>
      </c>
      <c r="D282" s="58">
        <f>PRRAS!E292</f>
        <v>6042253</v>
      </c>
      <c r="E282" s="58">
        <v>0</v>
      </c>
      <c r="F282" s="58">
        <v>0</v>
      </c>
      <c r="G282" s="59">
        <f t="shared" si="8"/>
        <v>4987130.3950000005</v>
      </c>
      <c r="H282" s="59">
        <f t="shared" si="9"/>
        <v>0</v>
      </c>
      <c r="I282" s="60">
        <v>0</v>
      </c>
    </row>
    <row r="283" spans="1:9" x14ac:dyDescent="0.2">
      <c r="A283" s="57">
        <v>151</v>
      </c>
      <c r="B283" s="58">
        <f>PRRAS!C293</f>
        <v>282</v>
      </c>
      <c r="C283" s="58">
        <f>PRRAS!D293</f>
        <v>24516</v>
      </c>
      <c r="D283" s="58">
        <f>PRRAS!E293</f>
        <v>148738</v>
      </c>
      <c r="E283" s="58">
        <v>0</v>
      </c>
      <c r="F283" s="58">
        <v>0</v>
      </c>
      <c r="G283" s="59">
        <f t="shared" si="8"/>
        <v>90801.743999999992</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16298</v>
      </c>
      <c r="D285" s="58">
        <f>PRRAS!E295</f>
        <v>40576</v>
      </c>
      <c r="E285" s="58">
        <v>0</v>
      </c>
      <c r="F285" s="58">
        <v>0</v>
      </c>
      <c r="G285" s="59">
        <f t="shared" si="8"/>
        <v>27675.8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15126</v>
      </c>
      <c r="D290" s="58">
        <f>PRRAS!E301</f>
        <v>9253</v>
      </c>
      <c r="E290" s="58">
        <v>0</v>
      </c>
      <c r="F290" s="58">
        <v>0</v>
      </c>
      <c r="G290" s="59">
        <f t="shared" si="8"/>
        <v>9719.6479999999992</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15126</v>
      </c>
      <c r="D303" s="58">
        <f>PRRAS!E314</f>
        <v>9253</v>
      </c>
      <c r="E303" s="58">
        <v>0</v>
      </c>
      <c r="F303" s="58">
        <v>0</v>
      </c>
      <c r="G303" s="59">
        <f t="shared" si="8"/>
        <v>10156.864</v>
      </c>
      <c r="H303" s="59">
        <f t="shared" si="9"/>
        <v>0</v>
      </c>
      <c r="I303" s="60">
        <v>0</v>
      </c>
    </row>
    <row r="304" spans="1:9" x14ac:dyDescent="0.2">
      <c r="A304" s="57">
        <v>151</v>
      </c>
      <c r="B304" s="58">
        <f>PRRAS!C315</f>
        <v>303</v>
      </c>
      <c r="C304" s="58">
        <f>PRRAS!D315</f>
        <v>15126</v>
      </c>
      <c r="D304" s="58">
        <f>PRRAS!E315</f>
        <v>9253</v>
      </c>
      <c r="E304" s="58">
        <v>0</v>
      </c>
      <c r="F304" s="58">
        <v>0</v>
      </c>
      <c r="G304" s="59">
        <f t="shared" si="8"/>
        <v>10190.495999999999</v>
      </c>
      <c r="H304" s="59">
        <f t="shared" si="9"/>
        <v>0</v>
      </c>
      <c r="I304" s="60">
        <v>0</v>
      </c>
    </row>
    <row r="305" spans="1:9" x14ac:dyDescent="0.2">
      <c r="A305" s="57">
        <v>151</v>
      </c>
      <c r="B305" s="58">
        <f>PRRAS!C316</f>
        <v>304</v>
      </c>
      <c r="C305" s="58">
        <f>PRRAS!D316</f>
        <v>15126</v>
      </c>
      <c r="D305" s="58">
        <f>PRRAS!E316</f>
        <v>9253</v>
      </c>
      <c r="E305" s="58">
        <v>0</v>
      </c>
      <c r="F305" s="58">
        <v>0</v>
      </c>
      <c r="G305" s="59">
        <f t="shared" si="8"/>
        <v>10224.128000000001</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15364</v>
      </c>
      <c r="D342" s="58">
        <f>PRRAS!E353</f>
        <v>75761</v>
      </c>
      <c r="E342" s="58">
        <v>0</v>
      </c>
      <c r="F342" s="58">
        <v>0</v>
      </c>
      <c r="G342" s="59">
        <f t="shared" si="10"/>
        <v>56908.126000000004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15364</v>
      </c>
      <c r="D355" s="58">
        <f>PRRAS!E366</f>
        <v>75761</v>
      </c>
      <c r="E355" s="58">
        <v>0</v>
      </c>
      <c r="F355" s="58">
        <v>0</v>
      </c>
      <c r="G355" s="59">
        <f t="shared" si="10"/>
        <v>59077.644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15364</v>
      </c>
      <c r="D361" s="58">
        <f>PRRAS!E372</f>
        <v>66339</v>
      </c>
      <c r="E361" s="58">
        <v>0</v>
      </c>
      <c r="F361" s="58">
        <v>0</v>
      </c>
      <c r="G361" s="59">
        <f t="shared" si="10"/>
        <v>53295.119999999995</v>
      </c>
      <c r="H361" s="59">
        <f t="shared" si="11"/>
        <v>0</v>
      </c>
      <c r="I361" s="60">
        <v>0</v>
      </c>
    </row>
    <row r="362" spans="1:9" x14ac:dyDescent="0.2">
      <c r="A362" s="57">
        <v>151</v>
      </c>
      <c r="B362" s="58">
        <f>PRRAS!C373</f>
        <v>361</v>
      </c>
      <c r="C362" s="58">
        <f>PRRAS!D373</f>
        <v>15364</v>
      </c>
      <c r="D362" s="58">
        <f>PRRAS!E373</f>
        <v>48957</v>
      </c>
      <c r="E362" s="58">
        <v>0</v>
      </c>
      <c r="F362" s="58">
        <v>0</v>
      </c>
      <c r="G362" s="59">
        <f t="shared" si="10"/>
        <v>40893.358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9836</v>
      </c>
      <c r="E364" s="58">
        <v>0</v>
      </c>
      <c r="F364" s="58">
        <v>0</v>
      </c>
      <c r="G364" s="59">
        <f t="shared" si="10"/>
        <v>7140.9359999999997</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7546</v>
      </c>
      <c r="E367" s="58">
        <v>0</v>
      </c>
      <c r="F367" s="58">
        <v>0</v>
      </c>
      <c r="G367" s="59">
        <f t="shared" si="10"/>
        <v>5523.6719999999996</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4922</v>
      </c>
      <c r="E375" s="58">
        <v>0</v>
      </c>
      <c r="F375" s="58">
        <v>0</v>
      </c>
      <c r="G375" s="59">
        <f t="shared" si="10"/>
        <v>3681.6559999999999</v>
      </c>
      <c r="H375" s="59">
        <f t="shared" si="11"/>
        <v>0</v>
      </c>
      <c r="I375" s="60">
        <v>0</v>
      </c>
    </row>
    <row r="376" spans="1:9" x14ac:dyDescent="0.2">
      <c r="A376" s="57">
        <v>151</v>
      </c>
      <c r="B376" s="58">
        <f>PRRAS!C387</f>
        <v>375</v>
      </c>
      <c r="C376" s="58">
        <f>PRRAS!D387</f>
        <v>0</v>
      </c>
      <c r="D376" s="58">
        <f>PRRAS!E387</f>
        <v>4922</v>
      </c>
      <c r="E376" s="58">
        <v>0</v>
      </c>
      <c r="F376" s="58">
        <v>0</v>
      </c>
      <c r="G376" s="59">
        <f t="shared" si="10"/>
        <v>3691.5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4500</v>
      </c>
      <c r="E383" s="58">
        <v>0</v>
      </c>
      <c r="F383" s="58">
        <v>0</v>
      </c>
      <c r="G383" s="59">
        <f t="shared" si="10"/>
        <v>3438</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4500</v>
      </c>
      <c r="E385" s="58">
        <v>0</v>
      </c>
      <c r="F385" s="58">
        <v>0</v>
      </c>
      <c r="G385" s="59">
        <f t="shared" si="10"/>
        <v>3456</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238</v>
      </c>
      <c r="D400" s="58">
        <f>PRRAS!E411</f>
        <v>66508</v>
      </c>
      <c r="E400" s="58">
        <v>0</v>
      </c>
      <c r="F400" s="58">
        <v>0</v>
      </c>
      <c r="G400" s="59">
        <f t="shared" si="12"/>
        <v>53168.346000000005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5702931</v>
      </c>
      <c r="D404" s="58">
        <f>PRRAS!E415</f>
        <v>6200244</v>
      </c>
      <c r="E404" s="58">
        <v>0</v>
      </c>
      <c r="F404" s="58">
        <v>0</v>
      </c>
      <c r="G404" s="59">
        <f t="shared" si="12"/>
        <v>7295677.8570000008</v>
      </c>
      <c r="H404" s="59">
        <f t="shared" si="13"/>
        <v>0</v>
      </c>
      <c r="I404" s="60">
        <v>0</v>
      </c>
    </row>
    <row r="405" spans="1:9" x14ac:dyDescent="0.2">
      <c r="A405" s="57">
        <v>151</v>
      </c>
      <c r="B405" s="58">
        <f>PRRAS!C416</f>
        <v>404</v>
      </c>
      <c r="C405" s="58">
        <f>PRRAS!D416</f>
        <v>5678653</v>
      </c>
      <c r="D405" s="58">
        <f>PRRAS!E416</f>
        <v>6118014</v>
      </c>
      <c r="E405" s="58">
        <v>0</v>
      </c>
      <c r="F405" s="58">
        <v>0</v>
      </c>
      <c r="G405" s="59">
        <f t="shared" si="12"/>
        <v>7237531.1240000008</v>
      </c>
      <c r="H405" s="59">
        <f t="shared" si="13"/>
        <v>0</v>
      </c>
      <c r="I405" s="60">
        <v>0</v>
      </c>
    </row>
    <row r="406" spans="1:9" x14ac:dyDescent="0.2">
      <c r="A406" s="57">
        <v>151</v>
      </c>
      <c r="B406" s="58">
        <f>PRRAS!C417</f>
        <v>405</v>
      </c>
      <c r="C406" s="58">
        <f>PRRAS!D417</f>
        <v>24278</v>
      </c>
      <c r="D406" s="58">
        <f>PRRAS!E417</f>
        <v>82230</v>
      </c>
      <c r="E406" s="58">
        <v>0</v>
      </c>
      <c r="F406" s="58">
        <v>0</v>
      </c>
      <c r="G406" s="59">
        <f t="shared" si="12"/>
        <v>76438.89</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16298</v>
      </c>
      <c r="D408" s="58">
        <f>PRRAS!E419</f>
        <v>40576</v>
      </c>
      <c r="E408" s="58">
        <v>0</v>
      </c>
      <c r="F408" s="58">
        <v>0</v>
      </c>
      <c r="G408" s="59">
        <f t="shared" si="12"/>
        <v>39662.149999999994</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5702931</v>
      </c>
      <c r="D630" s="58">
        <f>PRRAS!E642</f>
        <v>6200244</v>
      </c>
      <c r="E630" s="58">
        <v>0</v>
      </c>
      <c r="F630" s="58">
        <v>0</v>
      </c>
      <c r="G630" s="59">
        <f t="shared" si="18"/>
        <v>11387050.551000001</v>
      </c>
      <c r="H630" s="59">
        <f t="shared" si="19"/>
        <v>0</v>
      </c>
      <c r="I630" s="60">
        <v>0</v>
      </c>
    </row>
    <row r="631" spans="1:9" x14ac:dyDescent="0.2">
      <c r="A631" s="57">
        <v>151</v>
      </c>
      <c r="B631" s="58">
        <f>PRRAS!C643</f>
        <v>630</v>
      </c>
      <c r="C631" s="58">
        <f>PRRAS!D643</f>
        <v>5678653</v>
      </c>
      <c r="D631" s="58">
        <f>PRRAS!E643</f>
        <v>6118014</v>
      </c>
      <c r="E631" s="58">
        <v>0</v>
      </c>
      <c r="F631" s="58">
        <v>0</v>
      </c>
      <c r="G631" s="59">
        <f t="shared" si="18"/>
        <v>11286249.029999999</v>
      </c>
      <c r="H631" s="59">
        <f t="shared" si="19"/>
        <v>0</v>
      </c>
      <c r="I631" s="60">
        <v>0</v>
      </c>
    </row>
    <row r="632" spans="1:9" x14ac:dyDescent="0.2">
      <c r="A632" s="57">
        <v>151</v>
      </c>
      <c r="B632" s="58">
        <f>PRRAS!C644</f>
        <v>631</v>
      </c>
      <c r="C632" s="58">
        <f>PRRAS!D644</f>
        <v>24278</v>
      </c>
      <c r="D632" s="58">
        <f>PRRAS!E644</f>
        <v>82230</v>
      </c>
      <c r="E632" s="58">
        <v>0</v>
      </c>
      <c r="F632" s="58">
        <v>0</v>
      </c>
      <c r="G632" s="59">
        <f t="shared" si="18"/>
        <v>119093.678</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16298</v>
      </c>
      <c r="D634" s="58">
        <f>PRRAS!E646</f>
        <v>40576</v>
      </c>
      <c r="E634" s="58">
        <v>0</v>
      </c>
      <c r="F634" s="58">
        <v>0</v>
      </c>
      <c r="G634" s="59">
        <f t="shared" si="18"/>
        <v>61685.85</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40576</v>
      </c>
      <c r="D636" s="58">
        <f>PRRAS!E648</f>
        <v>122806</v>
      </c>
      <c r="E636" s="58">
        <v>0</v>
      </c>
      <c r="F636" s="58">
        <v>0</v>
      </c>
      <c r="G636" s="59">
        <f t="shared" si="18"/>
        <v>181729.38</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416771</v>
      </c>
      <c r="D638" s="58">
        <f>PRRAS!E650</f>
        <v>419574</v>
      </c>
      <c r="E638" s="58">
        <v>0</v>
      </c>
      <c r="F638" s="58">
        <v>0</v>
      </c>
      <c r="G638" s="59">
        <f t="shared" si="18"/>
        <v>800020.40300000005</v>
      </c>
      <c r="H638" s="59">
        <f t="shared" si="19"/>
        <v>0</v>
      </c>
      <c r="I638" s="60">
        <v>0</v>
      </c>
    </row>
    <row r="639" spans="1:9" x14ac:dyDescent="0.2">
      <c r="A639" s="57">
        <v>151</v>
      </c>
      <c r="B639" s="58">
        <f>PRRAS!C652</f>
        <v>638</v>
      </c>
      <c r="C639" s="58">
        <f>PRRAS!D652</f>
        <v>27082</v>
      </c>
      <c r="D639" s="58">
        <f>PRRAS!E652</f>
        <v>43754</v>
      </c>
      <c r="E639" s="58">
        <v>0</v>
      </c>
      <c r="F639" s="58">
        <v>0</v>
      </c>
      <c r="G639" s="59">
        <f t="shared" si="18"/>
        <v>73108.42</v>
      </c>
      <c r="H639" s="59">
        <f t="shared" si="19"/>
        <v>0</v>
      </c>
      <c r="I639" s="60">
        <v>0</v>
      </c>
    </row>
    <row r="640" spans="1:9" x14ac:dyDescent="0.2">
      <c r="A640" s="57">
        <v>151</v>
      </c>
      <c r="B640" s="58">
        <f>PRRAS!C653</f>
        <v>639</v>
      </c>
      <c r="C640" s="58">
        <f>PRRAS!D653</f>
        <v>474668</v>
      </c>
      <c r="D640" s="58">
        <f>PRRAS!E653</f>
        <v>746836</v>
      </c>
      <c r="E640" s="58">
        <v>0</v>
      </c>
      <c r="F640" s="58">
        <v>0</v>
      </c>
      <c r="G640" s="59">
        <f t="shared" si="18"/>
        <v>1257769.26</v>
      </c>
      <c r="H640" s="59">
        <f t="shared" si="19"/>
        <v>0</v>
      </c>
      <c r="I640" s="60">
        <v>0</v>
      </c>
    </row>
    <row r="641" spans="1:9" x14ac:dyDescent="0.2">
      <c r="A641" s="57">
        <v>151</v>
      </c>
      <c r="B641" s="58">
        <f>PRRAS!C654</f>
        <v>640</v>
      </c>
      <c r="C641" s="58">
        <f>PRRAS!D654</f>
        <v>457996</v>
      </c>
      <c r="D641" s="58">
        <f>PRRAS!E654</f>
        <v>665747</v>
      </c>
      <c r="E641" s="58">
        <v>0</v>
      </c>
      <c r="F641" s="58">
        <v>0</v>
      </c>
      <c r="G641" s="59">
        <f t="shared" si="18"/>
        <v>1145273.6000000001</v>
      </c>
      <c r="H641" s="59">
        <f t="shared" si="19"/>
        <v>0</v>
      </c>
      <c r="I641" s="60">
        <v>0</v>
      </c>
    </row>
    <row r="642" spans="1:9" x14ac:dyDescent="0.2">
      <c r="A642" s="57">
        <v>151</v>
      </c>
      <c r="B642" s="58">
        <f>PRRAS!C655</f>
        <v>641</v>
      </c>
      <c r="C642" s="58">
        <f>PRRAS!D655</f>
        <v>43754</v>
      </c>
      <c r="D642" s="58">
        <f>PRRAS!E655</f>
        <v>124843</v>
      </c>
      <c r="E642" s="58">
        <v>0</v>
      </c>
      <c r="F642" s="58">
        <v>0</v>
      </c>
      <c r="G642" s="59">
        <f t="shared" ref="G642:G705" si="20">(B642/1000)*(C642*1+D642*2)</f>
        <v>188095.04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51</v>
      </c>
      <c r="D644" s="58">
        <f>PRRAS!E657</f>
        <v>51</v>
      </c>
      <c r="E644" s="58">
        <v>0</v>
      </c>
      <c r="F644" s="58">
        <v>0</v>
      </c>
      <c r="G644" s="59">
        <f t="shared" si="20"/>
        <v>98.379000000000005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51</v>
      </c>
      <c r="D646" s="58">
        <f>PRRAS!E659</f>
        <v>51</v>
      </c>
      <c r="E646" s="58">
        <v>0</v>
      </c>
      <c r="F646" s="58">
        <v>0</v>
      </c>
      <c r="G646" s="59">
        <f t="shared" si="20"/>
        <v>98.685000000000002</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11983</v>
      </c>
      <c r="D659" s="58">
        <f>PRRAS!E672</f>
        <v>0</v>
      </c>
      <c r="E659" s="58">
        <v>0</v>
      </c>
      <c r="F659" s="58">
        <v>0</v>
      </c>
      <c r="G659" s="59">
        <f t="shared" si="20"/>
        <v>7884.8140000000003</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4870498</v>
      </c>
      <c r="D665" s="58">
        <f>PRRAS!E678</f>
        <v>5197998</v>
      </c>
      <c r="E665" s="58">
        <v>0</v>
      </c>
      <c r="F665" s="58">
        <v>0</v>
      </c>
      <c r="G665" s="59">
        <f t="shared" si="20"/>
        <v>10136952.016000001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100285</v>
      </c>
      <c r="E667" s="58">
        <v>0</v>
      </c>
      <c r="F667" s="58">
        <v>0</v>
      </c>
      <c r="G667" s="59">
        <f t="shared" si="20"/>
        <v>133579.62</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14885</v>
      </c>
      <c r="E687" s="58">
        <v>0</v>
      </c>
      <c r="F687" s="58">
        <v>0</v>
      </c>
      <c r="G687" s="59">
        <f t="shared" si="20"/>
        <v>20422.22</v>
      </c>
      <c r="H687" s="59">
        <f t="shared" si="21"/>
        <v>0</v>
      </c>
      <c r="I687" s="60">
        <v>0</v>
      </c>
    </row>
    <row r="688" spans="1:9" x14ac:dyDescent="0.2">
      <c r="A688" s="57">
        <v>151</v>
      </c>
      <c r="B688" s="58">
        <f>PRRAS!C701</f>
        <v>687</v>
      </c>
      <c r="C688" s="58">
        <f>PRRAS!D701</f>
        <v>11874</v>
      </c>
      <c r="D688" s="58">
        <f>PRRAS!E701</f>
        <v>35560</v>
      </c>
      <c r="E688" s="58">
        <v>0</v>
      </c>
      <c r="F688" s="58">
        <v>0</v>
      </c>
      <c r="G688" s="59">
        <f t="shared" si="20"/>
        <v>57016.878000000004</v>
      </c>
      <c r="H688" s="59">
        <f t="shared" si="21"/>
        <v>0</v>
      </c>
      <c r="I688" s="60">
        <v>0</v>
      </c>
    </row>
    <row r="689" spans="1:9" x14ac:dyDescent="0.2">
      <c r="A689" s="57">
        <v>151</v>
      </c>
      <c r="B689" s="58">
        <f>PRRAS!C702</f>
        <v>688</v>
      </c>
      <c r="C689" s="58">
        <f>PRRAS!D702</f>
        <v>24755</v>
      </c>
      <c r="D689" s="58">
        <f>PRRAS!E702</f>
        <v>3659</v>
      </c>
      <c r="E689" s="58">
        <v>0</v>
      </c>
      <c r="F689" s="58">
        <v>0</v>
      </c>
      <c r="G689" s="59">
        <f t="shared" si="20"/>
        <v>22066.223999999998</v>
      </c>
      <c r="H689" s="59">
        <f t="shared" si="21"/>
        <v>0</v>
      </c>
      <c r="I689" s="60">
        <v>0</v>
      </c>
    </row>
    <row r="690" spans="1:9" x14ac:dyDescent="0.2">
      <c r="A690" s="57">
        <v>151</v>
      </c>
      <c r="B690" s="58">
        <f>PRRAS!C703</f>
        <v>689</v>
      </c>
      <c r="C690" s="58">
        <f>PRRAS!D703</f>
        <v>203413</v>
      </c>
      <c r="D690" s="58">
        <f>PRRAS!E703</f>
        <v>305232</v>
      </c>
      <c r="E690" s="58">
        <v>0</v>
      </c>
      <c r="F690" s="58">
        <v>0</v>
      </c>
      <c r="G690" s="59">
        <f t="shared" si="20"/>
        <v>560761.25299999991</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10954</v>
      </c>
      <c r="D692" s="58">
        <f>PRRAS!E705</f>
        <v>5000</v>
      </c>
      <c r="E692" s="58">
        <v>0</v>
      </c>
      <c r="F692" s="58">
        <v>0</v>
      </c>
      <c r="G692" s="59">
        <f t="shared" si="20"/>
        <v>14479.213999999998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1571</v>
      </c>
      <c r="D694" s="58">
        <f>PRRAS!E707</f>
        <v>4592</v>
      </c>
      <c r="E694" s="58">
        <v>0</v>
      </c>
      <c r="F694" s="58">
        <v>0</v>
      </c>
      <c r="G694" s="59">
        <f t="shared" si="20"/>
        <v>7453.2149999999992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3396918</v>
      </c>
      <c r="D977" s="63">
        <f>Bil!E12</f>
        <v>3315942</v>
      </c>
      <c r="E977" s="63">
        <v>0</v>
      </c>
      <c r="F977" s="63">
        <v>0</v>
      </c>
      <c r="G977" s="64">
        <f t="shared" ref="G977:G1040" si="32">B977/1000*C977+B977/500*D977</f>
        <v>10028.802</v>
      </c>
      <c r="H977" s="64">
        <f t="shared" si="31"/>
        <v>0</v>
      </c>
      <c r="I977" s="65"/>
    </row>
    <row r="978" spans="1:9" x14ac:dyDescent="0.2">
      <c r="A978" s="57">
        <v>152</v>
      </c>
      <c r="B978" s="58">
        <f>Bil!C13</f>
        <v>2</v>
      </c>
      <c r="C978" s="58">
        <f>Bil!D13</f>
        <v>2886215</v>
      </c>
      <c r="D978" s="58">
        <f>Bil!E13</f>
        <v>2752133</v>
      </c>
      <c r="E978" s="58">
        <v>0</v>
      </c>
      <c r="F978" s="58">
        <v>0</v>
      </c>
      <c r="G978" s="59">
        <f t="shared" si="32"/>
        <v>16780.962</v>
      </c>
      <c r="H978" s="59">
        <f t="shared" si="31"/>
        <v>0</v>
      </c>
      <c r="I978" s="60"/>
    </row>
    <row r="979" spans="1:9" x14ac:dyDescent="0.2">
      <c r="A979" s="57">
        <v>152</v>
      </c>
      <c r="B979" s="58">
        <f>Bil!C14</f>
        <v>3</v>
      </c>
      <c r="C979" s="58">
        <f>Bil!D14</f>
        <v>10973</v>
      </c>
      <c r="D979" s="58">
        <f>Bil!E14</f>
        <v>10973</v>
      </c>
      <c r="E979" s="58">
        <v>0</v>
      </c>
      <c r="F979" s="58">
        <v>0</v>
      </c>
      <c r="G979" s="59">
        <f t="shared" si="32"/>
        <v>98.757000000000005</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10973</v>
      </c>
      <c r="D981" s="58">
        <f>Bil!E16</f>
        <v>10973</v>
      </c>
      <c r="E981" s="58">
        <v>0</v>
      </c>
      <c r="F981" s="58">
        <v>0</v>
      </c>
      <c r="G981" s="59">
        <f t="shared" si="32"/>
        <v>164.595</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2875242</v>
      </c>
      <c r="D983" s="58">
        <f>Bil!E18</f>
        <v>2741160</v>
      </c>
      <c r="E983" s="58">
        <v>0</v>
      </c>
      <c r="F983" s="58">
        <v>0</v>
      </c>
      <c r="G983" s="59">
        <f t="shared" si="32"/>
        <v>58502.933999999994</v>
      </c>
      <c r="H983" s="59">
        <f t="shared" si="31"/>
        <v>0</v>
      </c>
      <c r="I983" s="60"/>
    </row>
    <row r="984" spans="1:9" x14ac:dyDescent="0.2">
      <c r="A984" s="57">
        <v>152</v>
      </c>
      <c r="B984" s="58">
        <f>Bil!C19</f>
        <v>8</v>
      </c>
      <c r="C984" s="58">
        <f>Bil!D19</f>
        <v>2535047</v>
      </c>
      <c r="D984" s="58">
        <f>Bil!E19</f>
        <v>2401624</v>
      </c>
      <c r="E984" s="58">
        <v>0</v>
      </c>
      <c r="F984" s="58">
        <v>0</v>
      </c>
      <c r="G984" s="59">
        <f t="shared" si="32"/>
        <v>58706.36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8894916</v>
      </c>
      <c r="D986" s="58">
        <f>Bil!E21</f>
        <v>8894916</v>
      </c>
      <c r="E986" s="58">
        <v>0</v>
      </c>
      <c r="F986" s="58">
        <v>0</v>
      </c>
      <c r="G986" s="59">
        <f t="shared" si="32"/>
        <v>266847.48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6359869</v>
      </c>
      <c r="D989" s="58">
        <f>Bil!E24</f>
        <v>6493292</v>
      </c>
      <c r="E989" s="58">
        <v>0</v>
      </c>
      <c r="F989" s="58">
        <v>0</v>
      </c>
      <c r="G989" s="59">
        <f t="shared" si="32"/>
        <v>251503.889</v>
      </c>
      <c r="H989" s="59">
        <f t="shared" si="31"/>
        <v>0</v>
      </c>
      <c r="I989" s="60"/>
    </row>
    <row r="990" spans="1:9" x14ac:dyDescent="0.2">
      <c r="A990" s="57">
        <v>152</v>
      </c>
      <c r="B990" s="58">
        <f>Bil!C25</f>
        <v>14</v>
      </c>
      <c r="C990" s="58">
        <f>Bil!D25</f>
        <v>114366</v>
      </c>
      <c r="D990" s="58">
        <f>Bil!E25</f>
        <v>104285</v>
      </c>
      <c r="E990" s="58">
        <v>0</v>
      </c>
      <c r="F990" s="58">
        <v>0</v>
      </c>
      <c r="G990" s="59">
        <f t="shared" si="32"/>
        <v>4521.1040000000003</v>
      </c>
      <c r="H990" s="59">
        <f t="shared" si="31"/>
        <v>0</v>
      </c>
      <c r="I990" s="60"/>
    </row>
    <row r="991" spans="1:9" x14ac:dyDescent="0.2">
      <c r="A991" s="57">
        <v>152</v>
      </c>
      <c r="B991" s="58">
        <f>Bil!C26</f>
        <v>15</v>
      </c>
      <c r="C991" s="58">
        <f>Bil!D26</f>
        <v>1511643</v>
      </c>
      <c r="D991" s="58">
        <f>Bil!E26</f>
        <v>1600735</v>
      </c>
      <c r="E991" s="58">
        <v>0</v>
      </c>
      <c r="F991" s="58">
        <v>0</v>
      </c>
      <c r="G991" s="59">
        <f t="shared" si="32"/>
        <v>70696.694999999992</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1397277</v>
      </c>
      <c r="D999" s="58">
        <f>Bil!E34</f>
        <v>1496450</v>
      </c>
      <c r="E999" s="58">
        <v>0</v>
      </c>
      <c r="F999" s="58">
        <v>0</v>
      </c>
      <c r="G999" s="59">
        <f t="shared" si="32"/>
        <v>100974.071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225829</v>
      </c>
      <c r="D1006" s="58">
        <f>Bil!E41</f>
        <v>230751</v>
      </c>
      <c r="E1006" s="58">
        <v>0</v>
      </c>
      <c r="F1006" s="58">
        <v>0</v>
      </c>
      <c r="G1006" s="59">
        <f t="shared" si="32"/>
        <v>20619.93</v>
      </c>
      <c r="H1006" s="59">
        <f t="shared" si="31"/>
        <v>0</v>
      </c>
      <c r="I1006" s="60"/>
    </row>
    <row r="1007" spans="1:9" x14ac:dyDescent="0.2">
      <c r="A1007" s="57">
        <v>152</v>
      </c>
      <c r="B1007" s="58">
        <f>Bil!C42</f>
        <v>31</v>
      </c>
      <c r="C1007" s="58">
        <f>Bil!D42</f>
        <v>225829</v>
      </c>
      <c r="D1007" s="58">
        <f>Bil!E42</f>
        <v>230751</v>
      </c>
      <c r="E1007" s="58">
        <v>0</v>
      </c>
      <c r="F1007" s="58">
        <v>0</v>
      </c>
      <c r="G1007" s="59">
        <f t="shared" si="32"/>
        <v>21307.260999999999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4500</v>
      </c>
      <c r="E1016" s="58">
        <v>0</v>
      </c>
      <c r="F1016" s="58">
        <v>0</v>
      </c>
      <c r="G1016" s="59">
        <f t="shared" si="32"/>
        <v>360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4500</v>
      </c>
      <c r="E1018" s="58">
        <v>0</v>
      </c>
      <c r="F1018" s="58">
        <v>0</v>
      </c>
      <c r="G1018" s="59">
        <f t="shared" si="32"/>
        <v>378</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85336</v>
      </c>
      <c r="D1025" s="58">
        <f>Bil!E60</f>
        <v>98169</v>
      </c>
      <c r="E1025" s="58">
        <v>0</v>
      </c>
      <c r="F1025" s="58">
        <v>0</v>
      </c>
      <c r="G1025" s="59">
        <f t="shared" si="32"/>
        <v>13802.026</v>
      </c>
      <c r="H1025" s="59">
        <f t="shared" si="31"/>
        <v>0</v>
      </c>
      <c r="I1025" s="60"/>
    </row>
    <row r="1026" spans="1:9" x14ac:dyDescent="0.2">
      <c r="A1026" s="57">
        <v>152</v>
      </c>
      <c r="B1026" s="58">
        <f>Bil!C61</f>
        <v>50</v>
      </c>
      <c r="C1026" s="58">
        <f>Bil!D61</f>
        <v>85336</v>
      </c>
      <c r="D1026" s="58">
        <f>Bil!E61</f>
        <v>98169</v>
      </c>
      <c r="E1026" s="58">
        <v>0</v>
      </c>
      <c r="F1026" s="58">
        <v>0</v>
      </c>
      <c r="G1026" s="59">
        <f t="shared" si="32"/>
        <v>14083.7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510703</v>
      </c>
      <c r="D1039" s="58">
        <f>Bil!E74</f>
        <v>563809</v>
      </c>
      <c r="E1039" s="58">
        <v>0</v>
      </c>
      <c r="F1039" s="58">
        <v>0</v>
      </c>
      <c r="G1039" s="59">
        <f t="shared" si="32"/>
        <v>103214.223</v>
      </c>
      <c r="H1039" s="59">
        <f t="shared" si="33"/>
        <v>0</v>
      </c>
      <c r="I1039" s="60"/>
    </row>
    <row r="1040" spans="1:9" x14ac:dyDescent="0.2">
      <c r="A1040" s="57">
        <v>152</v>
      </c>
      <c r="B1040" s="58">
        <f>Bil!C75</f>
        <v>64</v>
      </c>
      <c r="C1040" s="58">
        <f>Bil!D75</f>
        <v>43754</v>
      </c>
      <c r="D1040" s="58">
        <f>Bil!E75</f>
        <v>124842</v>
      </c>
      <c r="E1040" s="58">
        <v>0</v>
      </c>
      <c r="F1040" s="58">
        <v>0</v>
      </c>
      <c r="G1040" s="59">
        <f t="shared" si="32"/>
        <v>18780.031999999999</v>
      </c>
      <c r="H1040" s="59">
        <f t="shared" si="33"/>
        <v>0</v>
      </c>
      <c r="I1040" s="60"/>
    </row>
    <row r="1041" spans="1:9" x14ac:dyDescent="0.2">
      <c r="A1041" s="57">
        <v>152</v>
      </c>
      <c r="B1041" s="58">
        <f>Bil!C76</f>
        <v>65</v>
      </c>
      <c r="C1041" s="58">
        <f>Bil!D76</f>
        <v>43754</v>
      </c>
      <c r="D1041" s="58">
        <f>Bil!E76</f>
        <v>124842</v>
      </c>
      <c r="E1041" s="58">
        <v>0</v>
      </c>
      <c r="F1041" s="58">
        <v>0</v>
      </c>
      <c r="G1041" s="59">
        <f t="shared" ref="G1041:G1104" si="34">B1041/1000*C1041+B1041/500*D1041</f>
        <v>19073.47</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43754</v>
      </c>
      <c r="D1043" s="58">
        <f>Bil!E78</f>
        <v>124842</v>
      </c>
      <c r="E1043" s="58">
        <v>0</v>
      </c>
      <c r="F1043" s="58">
        <v>0</v>
      </c>
      <c r="G1043" s="59">
        <f t="shared" si="34"/>
        <v>19660.346000000001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17884</v>
      </c>
      <c r="D1049" s="58">
        <f>Bil!E84</f>
        <v>0</v>
      </c>
      <c r="E1049" s="58">
        <v>0</v>
      </c>
      <c r="F1049" s="58">
        <v>0</v>
      </c>
      <c r="G1049" s="59">
        <f t="shared" si="34"/>
        <v>1305.5319999999999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17884</v>
      </c>
      <c r="D1056" s="58">
        <f>Bil!E91</f>
        <v>0</v>
      </c>
      <c r="E1056" s="58">
        <v>0</v>
      </c>
      <c r="F1056" s="58">
        <v>0</v>
      </c>
      <c r="G1056" s="59">
        <f t="shared" si="34"/>
        <v>1430.72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8612</v>
      </c>
      <c r="D1116" s="58">
        <f>Bil!E151</f>
        <v>7496</v>
      </c>
      <c r="E1116" s="58">
        <v>0</v>
      </c>
      <c r="F1116" s="58">
        <v>0</v>
      </c>
      <c r="G1116" s="59">
        <f t="shared" si="36"/>
        <v>3304.5600000000004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8612</v>
      </c>
      <c r="D1129" s="58">
        <f>Bil!E164</f>
        <v>7496</v>
      </c>
      <c r="E1129" s="58">
        <v>0</v>
      </c>
      <c r="F1129" s="58">
        <v>0</v>
      </c>
      <c r="G1129" s="59">
        <f t="shared" si="36"/>
        <v>3611.4119999999998</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23682</v>
      </c>
      <c r="D1133" s="58">
        <f>Bil!E168</f>
        <v>11897</v>
      </c>
      <c r="E1133" s="58">
        <v>0</v>
      </c>
      <c r="F1133" s="58">
        <v>0</v>
      </c>
      <c r="G1133" s="59">
        <f t="shared" si="36"/>
        <v>7453.732</v>
      </c>
      <c r="H1133" s="59">
        <f t="shared" si="35"/>
        <v>0</v>
      </c>
      <c r="I1133" s="60"/>
    </row>
    <row r="1134" spans="1:9" x14ac:dyDescent="0.2">
      <c r="A1134" s="57">
        <v>152</v>
      </c>
      <c r="B1134" s="58">
        <f>Bil!C169</f>
        <v>158</v>
      </c>
      <c r="C1134" s="58">
        <f>Bil!D169</f>
        <v>416771</v>
      </c>
      <c r="D1134" s="58">
        <f>Bil!E169</f>
        <v>419574</v>
      </c>
      <c r="E1134" s="58">
        <v>0</v>
      </c>
      <c r="F1134" s="58">
        <v>0</v>
      </c>
      <c r="G1134" s="59">
        <f t="shared" si="36"/>
        <v>198435.20199999999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416771</v>
      </c>
      <c r="D1137" s="58">
        <f>Bil!E172</f>
        <v>419574</v>
      </c>
      <c r="E1137" s="58">
        <v>0</v>
      </c>
      <c r="F1137" s="58">
        <v>0</v>
      </c>
      <c r="G1137" s="59">
        <f t="shared" si="36"/>
        <v>202202.95900000003</v>
      </c>
      <c r="H1137" s="59">
        <f t="shared" si="35"/>
        <v>0</v>
      </c>
      <c r="I1137" s="60"/>
    </row>
    <row r="1138" spans="1:9" x14ac:dyDescent="0.2">
      <c r="A1138" s="57">
        <v>152</v>
      </c>
      <c r="B1138" s="58">
        <f>Bil!C173</f>
        <v>162</v>
      </c>
      <c r="C1138" s="58">
        <f>Bil!D173</f>
        <v>3396918</v>
      </c>
      <c r="D1138" s="58">
        <f>Bil!E173</f>
        <v>3315942</v>
      </c>
      <c r="E1138" s="58">
        <v>0</v>
      </c>
      <c r="F1138" s="58">
        <v>0</v>
      </c>
      <c r="G1138" s="59">
        <f t="shared" si="36"/>
        <v>1624665.9240000001</v>
      </c>
      <c r="H1138" s="59">
        <f t="shared" si="35"/>
        <v>0</v>
      </c>
      <c r="I1138" s="60"/>
    </row>
    <row r="1139" spans="1:9" x14ac:dyDescent="0.2">
      <c r="A1139" s="57">
        <v>152</v>
      </c>
      <c r="B1139" s="58">
        <f>Bil!C174</f>
        <v>163</v>
      </c>
      <c r="C1139" s="58">
        <f>Bil!D174</f>
        <v>426750</v>
      </c>
      <c r="D1139" s="58">
        <f>Bil!E174</f>
        <v>430692</v>
      </c>
      <c r="E1139" s="58">
        <v>0</v>
      </c>
      <c r="F1139" s="58">
        <v>0</v>
      </c>
      <c r="G1139" s="59">
        <f t="shared" si="36"/>
        <v>209965.842</v>
      </c>
      <c r="H1139" s="59">
        <f t="shared" si="35"/>
        <v>0</v>
      </c>
      <c r="I1139" s="60"/>
    </row>
    <row r="1140" spans="1:9" x14ac:dyDescent="0.2">
      <c r="A1140" s="57">
        <v>152</v>
      </c>
      <c r="B1140" s="58">
        <f>Bil!C175</f>
        <v>164</v>
      </c>
      <c r="C1140" s="58">
        <f>Bil!D175</f>
        <v>426750</v>
      </c>
      <c r="D1140" s="58">
        <f>Bil!E175</f>
        <v>430692</v>
      </c>
      <c r="E1140" s="58">
        <v>0</v>
      </c>
      <c r="F1140" s="58">
        <v>0</v>
      </c>
      <c r="G1140" s="59">
        <f t="shared" si="36"/>
        <v>211253.976</v>
      </c>
      <c r="H1140" s="59">
        <f t="shared" si="35"/>
        <v>0</v>
      </c>
      <c r="I1140" s="60"/>
    </row>
    <row r="1141" spans="1:9" x14ac:dyDescent="0.2">
      <c r="A1141" s="57">
        <v>152</v>
      </c>
      <c r="B1141" s="58">
        <f>Bil!C176</f>
        <v>165</v>
      </c>
      <c r="C1141" s="58">
        <f>Bil!D176</f>
        <v>414772</v>
      </c>
      <c r="D1141" s="58">
        <f>Bil!E176</f>
        <v>417511</v>
      </c>
      <c r="E1141" s="58">
        <v>0</v>
      </c>
      <c r="F1141" s="58">
        <v>0</v>
      </c>
      <c r="G1141" s="59">
        <f t="shared" si="36"/>
        <v>206216.01</v>
      </c>
      <c r="H1141" s="59">
        <f t="shared" si="35"/>
        <v>0</v>
      </c>
      <c r="I1141" s="60"/>
    </row>
    <row r="1142" spans="1:9" x14ac:dyDescent="0.2">
      <c r="A1142" s="57">
        <v>152</v>
      </c>
      <c r="B1142" s="58">
        <f>Bil!C177</f>
        <v>166</v>
      </c>
      <c r="C1142" s="58">
        <f>Bil!D177</f>
        <v>11482</v>
      </c>
      <c r="D1142" s="58">
        <f>Bil!E177</f>
        <v>12589</v>
      </c>
      <c r="E1142" s="58">
        <v>0</v>
      </c>
      <c r="F1142" s="58">
        <v>0</v>
      </c>
      <c r="G1142" s="59">
        <f t="shared" si="36"/>
        <v>6085.5599999999995</v>
      </c>
      <c r="H1142" s="59">
        <f t="shared" si="35"/>
        <v>0</v>
      </c>
      <c r="I1142" s="60"/>
    </row>
    <row r="1143" spans="1:9" x14ac:dyDescent="0.2">
      <c r="A1143" s="57">
        <v>152</v>
      </c>
      <c r="B1143" s="58">
        <f>Bil!C178</f>
        <v>167</v>
      </c>
      <c r="C1143" s="58">
        <f>Bil!D178</f>
        <v>496</v>
      </c>
      <c r="D1143" s="58">
        <f>Bil!E178</f>
        <v>592</v>
      </c>
      <c r="E1143" s="58">
        <v>0</v>
      </c>
      <c r="F1143" s="58">
        <v>0</v>
      </c>
      <c r="G1143" s="59">
        <f t="shared" si="36"/>
        <v>280.56</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496</v>
      </c>
      <c r="D1146" s="58">
        <f>Bil!E181</f>
        <v>592</v>
      </c>
      <c r="E1146" s="58">
        <v>0</v>
      </c>
      <c r="F1146" s="58">
        <v>0</v>
      </c>
      <c r="G1146" s="59">
        <f t="shared" si="36"/>
        <v>285.60000000000002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2970168</v>
      </c>
      <c r="D1199" s="58">
        <f>Bil!E234</f>
        <v>2885250</v>
      </c>
      <c r="E1199" s="58">
        <v>0</v>
      </c>
      <c r="F1199" s="58">
        <v>0</v>
      </c>
      <c r="G1199" s="59">
        <f t="shared" si="38"/>
        <v>1949168.9640000002</v>
      </c>
      <c r="H1199" s="59">
        <f t="shared" si="37"/>
        <v>0</v>
      </c>
      <c r="I1199" s="60"/>
    </row>
    <row r="1200" spans="1:9" x14ac:dyDescent="0.2">
      <c r="A1200" s="57">
        <v>152</v>
      </c>
      <c r="B1200" s="58">
        <f>Bil!C235</f>
        <v>224</v>
      </c>
      <c r="C1200" s="58">
        <f>Bil!D235</f>
        <v>2929592</v>
      </c>
      <c r="D1200" s="58">
        <f>Bil!E235</f>
        <v>2762443</v>
      </c>
      <c r="E1200" s="58">
        <v>0</v>
      </c>
      <c r="F1200" s="58">
        <v>0</v>
      </c>
      <c r="G1200" s="59">
        <f t="shared" si="38"/>
        <v>1893803.0719999999</v>
      </c>
      <c r="H1200" s="59">
        <f t="shared" si="37"/>
        <v>0</v>
      </c>
      <c r="I1200" s="60"/>
    </row>
    <row r="1201" spans="1:9" x14ac:dyDescent="0.2">
      <c r="A1201" s="57">
        <v>152</v>
      </c>
      <c r="B1201" s="58">
        <f>Bil!C236</f>
        <v>225</v>
      </c>
      <c r="C1201" s="58">
        <f>Bil!D236</f>
        <v>2929592</v>
      </c>
      <c r="D1201" s="58">
        <f>Bil!E236</f>
        <v>2762443</v>
      </c>
      <c r="E1201" s="58">
        <v>0</v>
      </c>
      <c r="F1201" s="58">
        <v>0</v>
      </c>
      <c r="G1201" s="59">
        <f t="shared" si="38"/>
        <v>1902257.5500000003</v>
      </c>
      <c r="H1201" s="59">
        <f t="shared" si="37"/>
        <v>0</v>
      </c>
      <c r="I1201" s="60"/>
    </row>
    <row r="1202" spans="1:9" x14ac:dyDescent="0.2">
      <c r="A1202" s="57">
        <v>152</v>
      </c>
      <c r="B1202" s="58">
        <f>Bil!C237</f>
        <v>226</v>
      </c>
      <c r="C1202" s="58">
        <f>Bil!D237</f>
        <v>2905910</v>
      </c>
      <c r="D1202" s="58">
        <f>Bil!E237</f>
        <v>2750546</v>
      </c>
      <c r="E1202" s="58">
        <v>0</v>
      </c>
      <c r="F1202" s="58">
        <v>0</v>
      </c>
      <c r="G1202" s="59">
        <f t="shared" si="38"/>
        <v>1899982.452</v>
      </c>
      <c r="H1202" s="59">
        <f t="shared" si="37"/>
        <v>0</v>
      </c>
      <c r="I1202" s="60"/>
    </row>
    <row r="1203" spans="1:9" x14ac:dyDescent="0.2">
      <c r="A1203" s="57">
        <v>152</v>
      </c>
      <c r="B1203" s="58">
        <f>Bil!C238</f>
        <v>227</v>
      </c>
      <c r="C1203" s="58">
        <f>Bil!D238</f>
        <v>23682</v>
      </c>
      <c r="D1203" s="58">
        <f>Bil!E238</f>
        <v>11897</v>
      </c>
      <c r="E1203" s="58">
        <v>0</v>
      </c>
      <c r="F1203" s="58">
        <v>0</v>
      </c>
      <c r="G1203" s="59">
        <f t="shared" si="38"/>
        <v>10777.052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40576</v>
      </c>
      <c r="D1208" s="58">
        <f>Bil!E243</f>
        <v>122807</v>
      </c>
      <c r="E1208" s="58">
        <v>0</v>
      </c>
      <c r="F1208" s="58">
        <v>0</v>
      </c>
      <c r="G1208" s="59">
        <f t="shared" si="38"/>
        <v>66396.08</v>
      </c>
      <c r="H1208" s="59">
        <f t="shared" si="37"/>
        <v>0</v>
      </c>
      <c r="I1208" s="60"/>
    </row>
    <row r="1209" spans="1:9" x14ac:dyDescent="0.2">
      <c r="A1209" s="57">
        <v>152</v>
      </c>
      <c r="B1209" s="58">
        <f>Bil!C244</f>
        <v>233</v>
      </c>
      <c r="C1209" s="58">
        <f>Bil!D244</f>
        <v>40576</v>
      </c>
      <c r="D1209" s="58">
        <f>Bil!E244</f>
        <v>122807</v>
      </c>
      <c r="E1209" s="58">
        <v>0</v>
      </c>
      <c r="F1209" s="58">
        <v>0</v>
      </c>
      <c r="G1209" s="59">
        <f t="shared" si="38"/>
        <v>66682.27</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8612</v>
      </c>
      <c r="D1224" s="58">
        <f>Bil!E260</f>
        <v>7496</v>
      </c>
      <c r="E1224" s="58">
        <v>0</v>
      </c>
      <c r="F1224" s="58">
        <v>0</v>
      </c>
      <c r="G1224" s="59">
        <f t="shared" si="38"/>
        <v>5853.7919999999995</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23682</v>
      </c>
      <c r="D1227" s="58">
        <f>Bil!E263</f>
        <v>11897</v>
      </c>
      <c r="E1227" s="58">
        <v>0</v>
      </c>
      <c r="F1227" s="58">
        <v>0</v>
      </c>
      <c r="G1227" s="59">
        <f t="shared" si="38"/>
        <v>11916.475999999999</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426750</v>
      </c>
      <c r="D1252" s="58">
        <f>Bil!E288</f>
        <v>430692</v>
      </c>
      <c r="E1252" s="58">
        <v>0</v>
      </c>
      <c r="F1252" s="58">
        <v>0</v>
      </c>
      <c r="G1252" s="59">
        <f t="shared" si="40"/>
        <v>355524.98400000005</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5678653</v>
      </c>
      <c r="D1396" s="58">
        <f>RasF!E121</f>
        <v>6118014</v>
      </c>
      <c r="E1396" s="58">
        <v>0</v>
      </c>
      <c r="F1396" s="58">
        <v>0</v>
      </c>
      <c r="G1396" s="59">
        <f t="shared" si="44"/>
        <v>1970614.9100000001</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5678653</v>
      </c>
      <c r="D1400" s="58">
        <f>RasF!E125</f>
        <v>6118014</v>
      </c>
      <c r="E1400" s="58">
        <v>0</v>
      </c>
      <c r="F1400" s="58">
        <v>0</v>
      </c>
      <c r="G1400" s="59">
        <f t="shared" si="44"/>
        <v>2042273.6340000001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5678653</v>
      </c>
      <c r="D1402" s="58">
        <f>RasF!E127</f>
        <v>6118014</v>
      </c>
      <c r="E1402" s="58">
        <v>0</v>
      </c>
      <c r="F1402" s="58">
        <v>0</v>
      </c>
      <c r="G1402" s="59">
        <f t="shared" si="44"/>
        <v>2078102.9960000003</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5678653</v>
      </c>
      <c r="D1423" s="67">
        <f>RasF!E148</f>
        <v>6118014</v>
      </c>
      <c r="E1423" s="67">
        <v>0</v>
      </c>
      <c r="F1423" s="67">
        <v>0</v>
      </c>
      <c r="G1423" s="68">
        <f t="shared" si="44"/>
        <v>2454311.2970000003</v>
      </c>
      <c r="H1423" s="68">
        <f t="shared" si="45"/>
        <v>0</v>
      </c>
      <c r="I1423" s="69"/>
    </row>
    <row r="1424" spans="1:9" x14ac:dyDescent="0.2">
      <c r="A1424" s="62">
        <v>156</v>
      </c>
      <c r="B1424" s="63">
        <f>PVRIO!C12</f>
        <v>1</v>
      </c>
      <c r="C1424" s="70">
        <f>PVRIO!D12</f>
        <v>0</v>
      </c>
      <c r="D1424" s="70">
        <f>PVRIO!E12</f>
        <v>22755</v>
      </c>
      <c r="E1424" s="70">
        <v>0</v>
      </c>
      <c r="F1424" s="70">
        <v>0</v>
      </c>
      <c r="G1424" s="64">
        <f t="shared" si="44"/>
        <v>45.51</v>
      </c>
      <c r="H1424" s="64">
        <f t="shared" si="45"/>
        <v>0</v>
      </c>
      <c r="I1424" s="65">
        <v>0</v>
      </c>
    </row>
    <row r="1425" spans="1:9" x14ac:dyDescent="0.2">
      <c r="A1425" s="57">
        <v>156</v>
      </c>
      <c r="B1425" s="58">
        <f>PVRIO!C13</f>
        <v>2</v>
      </c>
      <c r="C1425" s="61">
        <f>PVRIO!D13</f>
        <v>0</v>
      </c>
      <c r="D1425" s="61">
        <f>PVRIO!E13</f>
        <v>22755</v>
      </c>
      <c r="E1425" s="61">
        <v>0</v>
      </c>
      <c r="F1425" s="61">
        <v>0</v>
      </c>
      <c r="G1425" s="59">
        <f t="shared" ref="G1425:G1467" si="46">B1425/1000*C1425+B1425/500*D1425</f>
        <v>91.02</v>
      </c>
      <c r="H1425" s="59">
        <f t="shared" si="45"/>
        <v>0</v>
      </c>
      <c r="I1425" s="60">
        <v>0</v>
      </c>
    </row>
    <row r="1426" spans="1:9" x14ac:dyDescent="0.2">
      <c r="A1426" s="57">
        <v>156</v>
      </c>
      <c r="B1426" s="58">
        <f>PVRIO!C14</f>
        <v>3</v>
      </c>
      <c r="C1426" s="61">
        <f>PVRIO!D14</f>
        <v>0</v>
      </c>
      <c r="D1426" s="61">
        <f>PVRIO!E14</f>
        <v>22755</v>
      </c>
      <c r="E1426" s="61">
        <v>0</v>
      </c>
      <c r="F1426" s="61">
        <v>0</v>
      </c>
      <c r="G1426" s="59">
        <f t="shared" si="46"/>
        <v>136.53</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22755</v>
      </c>
      <c r="E1428" s="61">
        <v>0</v>
      </c>
      <c r="F1428" s="61">
        <v>0</v>
      </c>
      <c r="G1428" s="59">
        <f t="shared" si="46"/>
        <v>227.55</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426750</v>
      </c>
      <c r="D1468" s="70"/>
      <c r="E1468" s="70">
        <v>0</v>
      </c>
      <c r="F1468" s="70">
        <v>0</v>
      </c>
      <c r="G1468" s="64">
        <f t="shared" ref="G1468:G1499" si="51">B1468/1000*C1468</f>
        <v>426.75</v>
      </c>
      <c r="H1468" s="64">
        <f t="shared" ref="H1468:H1499" si="52">ABS(C1468-ROUND(C1468,0))</f>
        <v>0</v>
      </c>
      <c r="I1468" s="65"/>
    </row>
    <row r="1469" spans="1:9" x14ac:dyDescent="0.2">
      <c r="A1469" s="73">
        <v>159</v>
      </c>
      <c r="B1469" s="61">
        <f>Obv!C13</f>
        <v>2</v>
      </c>
      <c r="C1469" s="61">
        <f>Obv!D13</f>
        <v>430692</v>
      </c>
      <c r="D1469" s="61">
        <v>0</v>
      </c>
      <c r="E1469" s="61">
        <v>0</v>
      </c>
      <c r="F1469" s="61">
        <v>0</v>
      </c>
      <c r="G1469" s="59">
        <f t="shared" si="51"/>
        <v>861.38400000000001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430692</v>
      </c>
      <c r="D1471" s="61">
        <v>0</v>
      </c>
      <c r="E1471" s="61">
        <v>0</v>
      </c>
      <c r="F1471" s="61">
        <v>0</v>
      </c>
      <c r="G1471" s="59">
        <f t="shared" si="51"/>
        <v>1722.768</v>
      </c>
      <c r="H1471" s="59">
        <f t="shared" si="52"/>
        <v>0</v>
      </c>
      <c r="I1471" s="60"/>
    </row>
    <row r="1472" spans="1:9" x14ac:dyDescent="0.2">
      <c r="A1472" s="73">
        <v>159</v>
      </c>
      <c r="B1472" s="61">
        <f>Obv!C16</f>
        <v>5</v>
      </c>
      <c r="C1472" s="61">
        <f>Obv!D16</f>
        <v>417511</v>
      </c>
      <c r="D1472" s="61">
        <v>0</v>
      </c>
      <c r="E1472" s="61">
        <v>0</v>
      </c>
      <c r="F1472" s="61">
        <v>0</v>
      </c>
      <c r="G1472" s="59">
        <f t="shared" si="51"/>
        <v>2087.5549999999998</v>
      </c>
      <c r="H1472" s="59">
        <f t="shared" si="52"/>
        <v>0</v>
      </c>
      <c r="I1472" s="60"/>
    </row>
    <row r="1473" spans="1:9" x14ac:dyDescent="0.2">
      <c r="A1473" s="73">
        <v>159</v>
      </c>
      <c r="B1473" s="61">
        <f>Obv!C17</f>
        <v>6</v>
      </c>
      <c r="C1473" s="61">
        <f>Obv!D17</f>
        <v>12589</v>
      </c>
      <c r="D1473" s="61">
        <v>0</v>
      </c>
      <c r="E1473" s="61">
        <v>0</v>
      </c>
      <c r="F1473" s="61">
        <v>0</v>
      </c>
      <c r="G1473" s="59">
        <f t="shared" si="51"/>
        <v>75.534000000000006</v>
      </c>
      <c r="H1473" s="59">
        <f t="shared" si="52"/>
        <v>0</v>
      </c>
      <c r="I1473" s="60"/>
    </row>
    <row r="1474" spans="1:9" x14ac:dyDescent="0.2">
      <c r="A1474" s="73">
        <v>159</v>
      </c>
      <c r="B1474" s="61">
        <f>Obv!C18</f>
        <v>7</v>
      </c>
      <c r="C1474" s="61">
        <f>Obv!D18</f>
        <v>592</v>
      </c>
      <c r="D1474" s="61">
        <v>0</v>
      </c>
      <c r="E1474" s="61">
        <v>0</v>
      </c>
      <c r="F1474" s="61">
        <v>0</v>
      </c>
      <c r="G1474" s="59">
        <f t="shared" si="51"/>
        <v>4.1440000000000001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426750</v>
      </c>
      <c r="D1486" s="61">
        <v>0</v>
      </c>
      <c r="E1486" s="61">
        <v>0</v>
      </c>
      <c r="F1486" s="61">
        <v>0</v>
      </c>
      <c r="G1486" s="59">
        <f t="shared" si="51"/>
        <v>8108.25</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426750</v>
      </c>
      <c r="D1488" s="61">
        <v>0</v>
      </c>
      <c r="E1488" s="61">
        <v>0</v>
      </c>
      <c r="F1488" s="61">
        <v>0</v>
      </c>
      <c r="G1488" s="59">
        <f t="shared" si="51"/>
        <v>8961.75</v>
      </c>
      <c r="H1488" s="59">
        <f t="shared" si="52"/>
        <v>0</v>
      </c>
      <c r="I1488" s="60"/>
    </row>
    <row r="1489" spans="1:9" x14ac:dyDescent="0.2">
      <c r="A1489" s="73">
        <v>159</v>
      </c>
      <c r="B1489" s="61">
        <f>Obv!C33</f>
        <v>22</v>
      </c>
      <c r="C1489" s="61">
        <f>Obv!D33</f>
        <v>414772</v>
      </c>
      <c r="D1489" s="61">
        <v>0</v>
      </c>
      <c r="E1489" s="61">
        <v>0</v>
      </c>
      <c r="F1489" s="61">
        <v>0</v>
      </c>
      <c r="G1489" s="59">
        <f t="shared" si="51"/>
        <v>9124.9840000000004</v>
      </c>
      <c r="H1489" s="59">
        <f t="shared" si="52"/>
        <v>0</v>
      </c>
      <c r="I1489" s="60"/>
    </row>
    <row r="1490" spans="1:9" x14ac:dyDescent="0.2">
      <c r="A1490" s="73">
        <v>159</v>
      </c>
      <c r="B1490" s="61">
        <f>Obv!C34</f>
        <v>23</v>
      </c>
      <c r="C1490" s="61">
        <f>Obv!D34</f>
        <v>11482</v>
      </c>
      <c r="D1490" s="61">
        <v>0</v>
      </c>
      <c r="E1490" s="61">
        <v>0</v>
      </c>
      <c r="F1490" s="61">
        <v>0</v>
      </c>
      <c r="G1490" s="59">
        <f t="shared" si="51"/>
        <v>264.08600000000001</v>
      </c>
      <c r="H1490" s="59">
        <f t="shared" si="52"/>
        <v>0</v>
      </c>
      <c r="I1490" s="60"/>
    </row>
    <row r="1491" spans="1:9" x14ac:dyDescent="0.2">
      <c r="A1491" s="73">
        <v>159</v>
      </c>
      <c r="B1491" s="61">
        <f>Obv!C35</f>
        <v>24</v>
      </c>
      <c r="C1491" s="61">
        <f>Obv!D35</f>
        <v>496</v>
      </c>
      <c r="D1491" s="61">
        <v>0</v>
      </c>
      <c r="E1491" s="61">
        <v>0</v>
      </c>
      <c r="F1491" s="61">
        <v>0</v>
      </c>
      <c r="G1491" s="59">
        <f t="shared" si="51"/>
        <v>11.904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430692</v>
      </c>
      <c r="D1503" s="61">
        <v>0</v>
      </c>
      <c r="E1503" s="61">
        <v>0</v>
      </c>
      <c r="F1503" s="61">
        <v>0</v>
      </c>
      <c r="G1503" s="59">
        <f t="shared" si="53"/>
        <v>15504.911999999998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430692</v>
      </c>
      <c r="D1557" s="61">
        <v>0</v>
      </c>
      <c r="E1557" s="61">
        <v>0</v>
      </c>
      <c r="F1557" s="61">
        <v>0</v>
      </c>
      <c r="G1557" s="59">
        <f t="shared" si="55"/>
        <v>38762.28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430692</v>
      </c>
      <c r="D1559" s="61">
        <v>0</v>
      </c>
      <c r="E1559" s="61">
        <v>0</v>
      </c>
      <c r="F1559" s="61">
        <v>0</v>
      </c>
      <c r="G1559" s="59">
        <f t="shared" si="55"/>
        <v>39623.663999999997</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5" sqref="B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17136</v>
      </c>
      <c r="C6" s="12"/>
      <c r="D6" s="360" t="s">
        <v>3128</v>
      </c>
      <c r="E6" s="361"/>
      <c r="F6" s="15" t="s">
        <v>237</v>
      </c>
      <c r="G6" s="12"/>
      <c r="H6" s="12"/>
      <c r="I6" s="12"/>
      <c r="J6" s="368">
        <f>SUM(Skriveni!G2:G1561)</f>
        <v>92481739.357000038</v>
      </c>
      <c r="K6" s="368"/>
    </row>
    <row r="7" spans="1:11" ht="3" customHeight="1" x14ac:dyDescent="0.2">
      <c r="A7" s="12"/>
      <c r="B7" s="12"/>
      <c r="C7" s="12"/>
      <c r="D7" s="12"/>
      <c r="E7" s="12"/>
      <c r="F7" s="12"/>
      <c r="G7" s="12"/>
      <c r="H7" s="12"/>
      <c r="I7" s="12"/>
      <c r="J7" s="12"/>
      <c r="K7" s="12"/>
    </row>
    <row r="8" spans="1:11" ht="15" customHeight="1" x14ac:dyDescent="0.2">
      <c r="A8" s="22" t="s">
        <v>3125</v>
      </c>
      <c r="B8" s="27">
        <v>3035042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51300</v>
      </c>
      <c r="C12" s="357" t="s">
        <v>3953</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91951813458</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69</v>
      </c>
      <c r="C22" s="351" t="str">
        <f>IF(B22&gt;0, "Županija: " &amp; LOOKUP(H2,A83:A103,B83:B103) &amp; ", grad/općina: " &amp; LOOKUP(B22,A107:A663,B107:B663),"Šifra grada/općine nije upisana")</f>
        <v>Županija: PRIMORSKO-GORANSKA, grad/općina: DELNICE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t="s">
        <v>4297</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5687805</v>
      </c>
      <c r="K39" s="114">
        <f>PRRAS!E12</f>
        <v>6190991</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5663289</v>
      </c>
      <c r="K40" s="117">
        <f>PRRAS!E159</f>
        <v>6042253</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40576</v>
      </c>
      <c r="K41" s="117">
        <f>PRRAS!E648</f>
        <v>122806</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2886215</v>
      </c>
      <c r="K43" s="114">
        <f>Bil!E13</f>
        <v>2752133</v>
      </c>
    </row>
    <row r="44" spans="1:11" ht="12.95" customHeight="1" x14ac:dyDescent="0.2">
      <c r="A44" s="371"/>
      <c r="B44" s="376" t="str">
        <f>Bil!B74</f>
        <v>Financijska imovina (AOP 064+073+081+112+128+140+157+158)</v>
      </c>
      <c r="C44" s="401"/>
      <c r="D44" s="401"/>
      <c r="E44" s="401"/>
      <c r="F44" s="401"/>
      <c r="G44" s="401"/>
      <c r="H44" s="401"/>
      <c r="I44" s="115">
        <f>Bil!C74</f>
        <v>63</v>
      </c>
      <c r="J44" s="116">
        <f>Bil!D74</f>
        <v>510703</v>
      </c>
      <c r="K44" s="117">
        <f>Bil!E74</f>
        <v>563809</v>
      </c>
    </row>
    <row r="45" spans="1:11" ht="12.95" customHeight="1" x14ac:dyDescent="0.2">
      <c r="A45" s="371"/>
      <c r="B45" s="376" t="str">
        <f>Bil!B174</f>
        <v xml:space="preserve">Obveze (AOP 164+175+176+192+220) </v>
      </c>
      <c r="C45" s="401"/>
      <c r="D45" s="401"/>
      <c r="E45" s="401"/>
      <c r="F45" s="401"/>
      <c r="G45" s="401"/>
      <c r="H45" s="401"/>
      <c r="I45" s="115">
        <f>Bil!C174</f>
        <v>163</v>
      </c>
      <c r="J45" s="116">
        <f>Bil!D174</f>
        <v>426750</v>
      </c>
      <c r="K45" s="117">
        <f>Bil!E174</f>
        <v>430692</v>
      </c>
    </row>
    <row r="46" spans="1:11" ht="12.95" customHeight="1" x14ac:dyDescent="0.2">
      <c r="A46" s="372"/>
      <c r="B46" s="390" t="str">
        <f>Bil!B234</f>
        <v>Vlastiti izvori (224 + 232 - 236 + 240 do 242)</v>
      </c>
      <c r="C46" s="391"/>
      <c r="D46" s="391"/>
      <c r="E46" s="391"/>
      <c r="F46" s="391"/>
      <c r="G46" s="391"/>
      <c r="H46" s="391"/>
      <c r="I46" s="118">
        <f>Bil!C234</f>
        <v>223</v>
      </c>
      <c r="J46" s="119">
        <f>Bil!D234</f>
        <v>2970168</v>
      </c>
      <c r="K46" s="120">
        <f>Bil!E234</f>
        <v>2885250</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5678653</v>
      </c>
      <c r="K50" s="117">
        <f>RasF!E121</f>
        <v>6118014</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5678653</v>
      </c>
      <c r="K51" s="120">
        <f>RasF!E148</f>
        <v>6118014</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22755</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426750</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430692</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430692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300" verticalDpi="3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9" activePane="bottomLeft" state="frozen"/>
      <selection pane="bottomLeft" activeCell="D648" sqref="D64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17136</v>
      </c>
      <c r="C4" s="414"/>
      <c r="D4" s="414"/>
      <c r="E4" s="415">
        <f>SUM(Skriveni!G2:G976)</f>
        <v>71901431.027000025</v>
      </c>
      <c r="F4" s="416"/>
    </row>
    <row r="5" spans="1:7" s="23" customFormat="1" ht="15" customHeight="1" x14ac:dyDescent="0.2">
      <c r="B5" s="413" t="str">
        <f>"Naziv: "&amp;IF(RefStr!B10&lt;&gt;"",RefStr!B10,"_______________________________________")</f>
        <v>Naziv: SREDNJA ŠKOLA DELNICE</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5687805</v>
      </c>
      <c r="E12" s="147">
        <f>E13+E50+E56+E85+E116+E134+E141+E147</f>
        <v>6190991</v>
      </c>
      <c r="F12" s="148">
        <f>IF(D12&lt;&gt;0,IF(E12/D12&gt;=100,"&gt;&gt;100",E12/D12*100),"-")</f>
        <v>108.84675195440067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4882481</v>
      </c>
      <c r="E56" s="147">
        <f>E57+E60+E65+E68+E71+E74+E77+E80</f>
        <v>5298283</v>
      </c>
      <c r="F56" s="150">
        <f t="shared" si="0"/>
        <v>108.51620313525029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11983</v>
      </c>
      <c r="E68" s="147">
        <f>SUM(E69:E70)</f>
        <v>0</v>
      </c>
      <c r="F68" s="150">
        <f t="shared" si="0"/>
        <v>0</v>
      </c>
    </row>
    <row r="69" spans="1:6" s="8" customFormat="1" x14ac:dyDescent="0.2">
      <c r="A69" s="145">
        <v>6341</v>
      </c>
      <c r="B69" s="146" t="s">
        <v>3699</v>
      </c>
      <c r="C69" s="345">
        <v>58</v>
      </c>
      <c r="D69" s="149">
        <v>11983</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4870498</v>
      </c>
      <c r="E74" s="147">
        <f>SUM(E75:E76)</f>
        <v>5298283</v>
      </c>
      <c r="F74" s="150">
        <f t="shared" si="0"/>
        <v>108.78318808466814</v>
      </c>
    </row>
    <row r="75" spans="1:6" s="8" customFormat="1" x14ac:dyDescent="0.2">
      <c r="A75" s="145" t="s">
        <v>1142</v>
      </c>
      <c r="B75" s="146" t="s">
        <v>3980</v>
      </c>
      <c r="C75" s="345">
        <v>64</v>
      </c>
      <c r="D75" s="149">
        <v>4870498</v>
      </c>
      <c r="E75" s="149">
        <v>5197998</v>
      </c>
      <c r="F75" s="148">
        <f t="shared" si="0"/>
        <v>106.72415839201659</v>
      </c>
    </row>
    <row r="76" spans="1:6" s="8" customFormat="1" x14ac:dyDescent="0.2">
      <c r="A76" s="145" t="s">
        <v>3981</v>
      </c>
      <c r="B76" s="146" t="s">
        <v>3982</v>
      </c>
      <c r="C76" s="345">
        <v>65</v>
      </c>
      <c r="D76" s="149"/>
      <c r="E76" s="149">
        <v>100285</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4168</v>
      </c>
      <c r="E85" s="147">
        <f>E86+E94+E101+E109</f>
        <v>6582</v>
      </c>
      <c r="F85" s="150">
        <f t="shared" si="1"/>
        <v>157.91746641074855</v>
      </c>
    </row>
    <row r="86" spans="1:6" s="8" customFormat="1" x14ac:dyDescent="0.2">
      <c r="A86" s="145">
        <v>641</v>
      </c>
      <c r="B86" s="146" t="s">
        <v>929</v>
      </c>
      <c r="C86" s="345">
        <v>75</v>
      </c>
      <c r="D86" s="147">
        <f>SUM(D87:D93)</f>
        <v>168</v>
      </c>
      <c r="E86" s="147">
        <f>SUM(E87:E93)</f>
        <v>82</v>
      </c>
      <c r="F86" s="150">
        <f t="shared" si="1"/>
        <v>48.80952380952381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168</v>
      </c>
      <c r="E88" s="149">
        <v>82</v>
      </c>
      <c r="F88" s="148">
        <f t="shared" si="1"/>
        <v>48.80952380952381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4000</v>
      </c>
      <c r="E94" s="147">
        <f>SUM(E95:E100)</f>
        <v>6500</v>
      </c>
      <c r="F94" s="150">
        <f t="shared" si="1"/>
        <v>162.5</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v>4000</v>
      </c>
      <c r="E100" s="149">
        <v>6500</v>
      </c>
      <c r="F100" s="148">
        <f t="shared" si="1"/>
        <v>162.5</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16189</v>
      </c>
      <c r="E116" s="147">
        <f>E117+E122+E130</f>
        <v>32618</v>
      </c>
      <c r="F116" s="150">
        <f t="shared" si="1"/>
        <v>201.48248810920995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16189</v>
      </c>
      <c r="E122" s="147">
        <f>SUM(E123:E129)</f>
        <v>32618</v>
      </c>
      <c r="F122" s="150">
        <f t="shared" si="1"/>
        <v>201.48248810920995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16189</v>
      </c>
      <c r="E127" s="149">
        <v>32618</v>
      </c>
      <c r="F127" s="148">
        <f t="shared" si="1"/>
        <v>201.48248810920995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53782</v>
      </c>
      <c r="E134" s="147">
        <f>E135+E138</f>
        <v>77898</v>
      </c>
      <c r="F134" s="150">
        <f t="shared" si="1"/>
        <v>144.84028113495222</v>
      </c>
    </row>
    <row r="135" spans="1:6" s="8" customFormat="1" x14ac:dyDescent="0.2">
      <c r="A135" s="145">
        <v>661</v>
      </c>
      <c r="B135" s="146" t="s">
        <v>425</v>
      </c>
      <c r="C135" s="345">
        <v>124</v>
      </c>
      <c r="D135" s="147">
        <f>SUM(D136:D137)</f>
        <v>53782</v>
      </c>
      <c r="E135" s="147">
        <f>SUM(E136:E137)</f>
        <v>77248</v>
      </c>
      <c r="F135" s="150">
        <f t="shared" si="1"/>
        <v>143.63169833773381</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53782</v>
      </c>
      <c r="E137" s="149">
        <v>77248</v>
      </c>
      <c r="F137" s="148">
        <f t="shared" si="1"/>
        <v>143.63169833773381</v>
      </c>
    </row>
    <row r="138" spans="1:6" s="8" customFormat="1" x14ac:dyDescent="0.2">
      <c r="A138" s="145">
        <v>663</v>
      </c>
      <c r="B138" s="151" t="s">
        <v>426</v>
      </c>
      <c r="C138" s="345">
        <v>127</v>
      </c>
      <c r="D138" s="147">
        <f>SUM(D139:D140)</f>
        <v>0</v>
      </c>
      <c r="E138" s="147">
        <f>SUM(E139:E140)</f>
        <v>650</v>
      </c>
      <c r="F138" s="150" t="str">
        <f t="shared" si="1"/>
        <v>-</v>
      </c>
    </row>
    <row r="139" spans="1:6" s="8" customFormat="1" x14ac:dyDescent="0.2">
      <c r="A139" s="145">
        <v>6631</v>
      </c>
      <c r="B139" s="146" t="s">
        <v>1502</v>
      </c>
      <c r="C139" s="345">
        <v>128</v>
      </c>
      <c r="D139" s="149"/>
      <c r="E139" s="149">
        <v>650</v>
      </c>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704588</v>
      </c>
      <c r="E141" s="147">
        <f>E142+E146</f>
        <v>760166</v>
      </c>
      <c r="F141" s="150">
        <f t="shared" si="1"/>
        <v>107.88801398831657</v>
      </c>
    </row>
    <row r="142" spans="1:6" s="8" customFormat="1" ht="24" x14ac:dyDescent="0.2">
      <c r="A142" s="145">
        <v>671</v>
      </c>
      <c r="B142" s="154" t="s">
        <v>1672</v>
      </c>
      <c r="C142" s="345">
        <v>131</v>
      </c>
      <c r="D142" s="147">
        <f>SUM(D143:D145)</f>
        <v>704588</v>
      </c>
      <c r="E142" s="147">
        <f>SUM(E143:E145)</f>
        <v>760166</v>
      </c>
      <c r="F142" s="150">
        <f t="shared" ref="F142:F205" si="2">IF(D142&lt;&gt;0,IF(E142/D142&gt;=100,"&gt;&gt;100",E142/D142*100),"-")</f>
        <v>107.88801398831657</v>
      </c>
    </row>
    <row r="143" spans="1:6" s="8" customFormat="1" x14ac:dyDescent="0.2">
      <c r="A143" s="145">
        <v>6711</v>
      </c>
      <c r="B143" s="146" t="s">
        <v>3582</v>
      </c>
      <c r="C143" s="345">
        <v>132</v>
      </c>
      <c r="D143" s="149">
        <v>704588</v>
      </c>
      <c r="E143" s="149">
        <v>755666</v>
      </c>
      <c r="F143" s="148">
        <f t="shared" si="2"/>
        <v>107.24934287839135</v>
      </c>
    </row>
    <row r="144" spans="1:6" s="8" customFormat="1" x14ac:dyDescent="0.2">
      <c r="A144" s="145">
        <v>6712</v>
      </c>
      <c r="B144" s="151" t="s">
        <v>2276</v>
      </c>
      <c r="C144" s="345">
        <v>133</v>
      </c>
      <c r="D144" s="149"/>
      <c r="E144" s="149">
        <v>4500</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26597</v>
      </c>
      <c r="E147" s="147">
        <f>E148+E158</f>
        <v>15444</v>
      </c>
      <c r="F147" s="150">
        <f t="shared" si="2"/>
        <v>58.06669925179532</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26597</v>
      </c>
      <c r="E158" s="149">
        <v>15444</v>
      </c>
      <c r="F158" s="148">
        <f t="shared" si="2"/>
        <v>58.06669925179532</v>
      </c>
    </row>
    <row r="159" spans="1:6" s="8" customFormat="1" x14ac:dyDescent="0.2">
      <c r="A159" s="145">
        <v>3</v>
      </c>
      <c r="B159" s="146" t="s">
        <v>430</v>
      </c>
      <c r="C159" s="345">
        <v>148</v>
      </c>
      <c r="D159" s="147">
        <f>D160+D171+D204+D223+D232+D257+D268</f>
        <v>5663289</v>
      </c>
      <c r="E159" s="147">
        <f>E160+E171+E204+E223+E232+E257+E268</f>
        <v>6042253</v>
      </c>
      <c r="F159" s="150">
        <f t="shared" si="2"/>
        <v>106.69158858041679</v>
      </c>
    </row>
    <row r="160" spans="1:6" s="8" customFormat="1" x14ac:dyDescent="0.2">
      <c r="A160" s="145">
        <v>31</v>
      </c>
      <c r="B160" s="146" t="s">
        <v>431</v>
      </c>
      <c r="C160" s="345">
        <v>149</v>
      </c>
      <c r="D160" s="147">
        <f>D161+D166+D167</f>
        <v>4866654</v>
      </c>
      <c r="E160" s="147">
        <f>E161+E166+E167</f>
        <v>5209877</v>
      </c>
      <c r="F160" s="150">
        <f t="shared" si="2"/>
        <v>107.05254575320127</v>
      </c>
    </row>
    <row r="161" spans="1:6" s="8" customFormat="1" x14ac:dyDescent="0.2">
      <c r="A161" s="145">
        <v>311</v>
      </c>
      <c r="B161" s="146" t="s">
        <v>432</v>
      </c>
      <c r="C161" s="345">
        <v>150</v>
      </c>
      <c r="D161" s="147">
        <f>SUM(D162:D165)</f>
        <v>4003072</v>
      </c>
      <c r="E161" s="147">
        <f>SUM(E162:E165)</f>
        <v>4282869</v>
      </c>
      <c r="F161" s="150">
        <f t="shared" si="2"/>
        <v>106.98955702020847</v>
      </c>
    </row>
    <row r="162" spans="1:6" s="8" customFormat="1" x14ac:dyDescent="0.2">
      <c r="A162" s="145">
        <v>3111</v>
      </c>
      <c r="B162" s="146" t="s">
        <v>385</v>
      </c>
      <c r="C162" s="345">
        <v>151</v>
      </c>
      <c r="D162" s="149">
        <v>4003072</v>
      </c>
      <c r="E162" s="149">
        <v>4282869</v>
      </c>
      <c r="F162" s="148">
        <f t="shared" si="2"/>
        <v>106.98955702020847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174810</v>
      </c>
      <c r="E166" s="149">
        <v>190162</v>
      </c>
      <c r="F166" s="148">
        <f t="shared" si="2"/>
        <v>108.78210628682569</v>
      </c>
    </row>
    <row r="167" spans="1:6" s="8" customFormat="1" x14ac:dyDescent="0.2">
      <c r="A167" s="145">
        <v>313</v>
      </c>
      <c r="B167" s="146" t="s">
        <v>2853</v>
      </c>
      <c r="C167" s="345">
        <v>156</v>
      </c>
      <c r="D167" s="147">
        <f>SUM(D168:D170)</f>
        <v>688772</v>
      </c>
      <c r="E167" s="147">
        <f>SUM(E168:E170)</f>
        <v>736846</v>
      </c>
      <c r="F167" s="150">
        <f t="shared" si="2"/>
        <v>106.9796681630496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620696</v>
      </c>
      <c r="E169" s="149">
        <v>664018</v>
      </c>
      <c r="F169" s="148">
        <f t="shared" si="2"/>
        <v>106.97958420869476</v>
      </c>
    </row>
    <row r="170" spans="1:6" s="8" customFormat="1" x14ac:dyDescent="0.2">
      <c r="A170" s="145">
        <v>3133</v>
      </c>
      <c r="B170" s="146" t="s">
        <v>264</v>
      </c>
      <c r="C170" s="345">
        <v>159</v>
      </c>
      <c r="D170" s="149">
        <v>68076</v>
      </c>
      <c r="E170" s="149">
        <v>72828</v>
      </c>
      <c r="F170" s="148">
        <f t="shared" si="2"/>
        <v>106.98043363299841</v>
      </c>
    </row>
    <row r="171" spans="1:6" s="8" customFormat="1" x14ac:dyDescent="0.2">
      <c r="A171" s="145">
        <v>32</v>
      </c>
      <c r="B171" s="146" t="s">
        <v>433</v>
      </c>
      <c r="C171" s="345">
        <v>160</v>
      </c>
      <c r="D171" s="147">
        <f>D172+D177+D185+D195+D196</f>
        <v>793261</v>
      </c>
      <c r="E171" s="147">
        <f>E172+E177+E185+E195+E196</f>
        <v>828432</v>
      </c>
      <c r="F171" s="150">
        <f t="shared" si="2"/>
        <v>104.43372357899858</v>
      </c>
    </row>
    <row r="172" spans="1:6" s="8" customFormat="1" x14ac:dyDescent="0.2">
      <c r="A172" s="145">
        <v>321</v>
      </c>
      <c r="B172" s="146" t="s">
        <v>3359</v>
      </c>
      <c r="C172" s="345">
        <v>161</v>
      </c>
      <c r="D172" s="147">
        <f>SUM(D173:D176)</f>
        <v>252690</v>
      </c>
      <c r="E172" s="147">
        <f>SUM(E173:E176)</f>
        <v>365808</v>
      </c>
      <c r="F172" s="150">
        <f t="shared" si="2"/>
        <v>144.76552297281253</v>
      </c>
    </row>
    <row r="173" spans="1:6" s="8" customFormat="1" x14ac:dyDescent="0.2">
      <c r="A173" s="145">
        <v>3211</v>
      </c>
      <c r="B173" s="146" t="s">
        <v>3243</v>
      </c>
      <c r="C173" s="345">
        <v>162</v>
      </c>
      <c r="D173" s="149">
        <v>38612</v>
      </c>
      <c r="E173" s="149">
        <v>47210</v>
      </c>
      <c r="F173" s="148">
        <f t="shared" si="2"/>
        <v>122.26768880140888</v>
      </c>
    </row>
    <row r="174" spans="1:6" s="8" customFormat="1" x14ac:dyDescent="0.2">
      <c r="A174" s="145">
        <v>3212</v>
      </c>
      <c r="B174" s="146" t="s">
        <v>108</v>
      </c>
      <c r="C174" s="345">
        <v>163</v>
      </c>
      <c r="D174" s="149">
        <v>203413</v>
      </c>
      <c r="E174" s="149">
        <v>305232</v>
      </c>
      <c r="F174" s="148">
        <f t="shared" si="2"/>
        <v>150.0553061997021</v>
      </c>
    </row>
    <row r="175" spans="1:6" s="8" customFormat="1" x14ac:dyDescent="0.2">
      <c r="A175" s="145">
        <v>3213</v>
      </c>
      <c r="B175" s="146" t="s">
        <v>2999</v>
      </c>
      <c r="C175" s="345">
        <v>164</v>
      </c>
      <c r="D175" s="149">
        <v>5296</v>
      </c>
      <c r="E175" s="149">
        <v>1950</v>
      </c>
      <c r="F175" s="148">
        <f t="shared" si="2"/>
        <v>36.820241691842895</v>
      </c>
    </row>
    <row r="176" spans="1:6" s="8" customFormat="1" x14ac:dyDescent="0.2">
      <c r="A176" s="145">
        <v>3214</v>
      </c>
      <c r="B176" s="146" t="s">
        <v>2998</v>
      </c>
      <c r="C176" s="345">
        <v>165</v>
      </c>
      <c r="D176" s="149">
        <v>5369</v>
      </c>
      <c r="E176" s="149">
        <v>11416</v>
      </c>
      <c r="F176" s="148">
        <f t="shared" si="2"/>
        <v>212.62804991618549</v>
      </c>
    </row>
    <row r="177" spans="1:6" s="8" customFormat="1" x14ac:dyDescent="0.2">
      <c r="A177" s="145">
        <v>322</v>
      </c>
      <c r="B177" s="146" t="s">
        <v>3360</v>
      </c>
      <c r="C177" s="345">
        <v>166</v>
      </c>
      <c r="D177" s="147">
        <f>SUM(D178:D184)</f>
        <v>260267</v>
      </c>
      <c r="E177" s="147">
        <f>SUM(E178:E184)</f>
        <v>219860</v>
      </c>
      <c r="F177" s="150">
        <f t="shared" si="2"/>
        <v>84.474789350935779</v>
      </c>
    </row>
    <row r="178" spans="1:6" s="8" customFormat="1" x14ac:dyDescent="0.2">
      <c r="A178" s="145">
        <v>3221</v>
      </c>
      <c r="B178" s="146" t="s">
        <v>3000</v>
      </c>
      <c r="C178" s="345">
        <v>167</v>
      </c>
      <c r="D178" s="149">
        <v>49826</v>
      </c>
      <c r="E178" s="149">
        <v>38641</v>
      </c>
      <c r="F178" s="148">
        <f t="shared" si="2"/>
        <v>77.551880544294136</v>
      </c>
    </row>
    <row r="179" spans="1:6" s="8" customFormat="1" x14ac:dyDescent="0.2">
      <c r="A179" s="145">
        <v>3222</v>
      </c>
      <c r="B179" s="146" t="s">
        <v>3001</v>
      </c>
      <c r="C179" s="345">
        <v>168</v>
      </c>
      <c r="D179" s="149">
        <v>12040</v>
      </c>
      <c r="E179" s="149">
        <v>4000</v>
      </c>
      <c r="F179" s="148">
        <f t="shared" si="2"/>
        <v>33.222591362126245</v>
      </c>
    </row>
    <row r="180" spans="1:6" s="8" customFormat="1" x14ac:dyDescent="0.2">
      <c r="A180" s="145">
        <v>3223</v>
      </c>
      <c r="B180" s="146" t="s">
        <v>3002</v>
      </c>
      <c r="C180" s="345">
        <v>169</v>
      </c>
      <c r="D180" s="149">
        <v>162119</v>
      </c>
      <c r="E180" s="149">
        <v>148754</v>
      </c>
      <c r="F180" s="148">
        <f t="shared" si="2"/>
        <v>91.756055736835279</v>
      </c>
    </row>
    <row r="181" spans="1:6" s="8" customFormat="1" x14ac:dyDescent="0.2">
      <c r="A181" s="145">
        <v>3224</v>
      </c>
      <c r="B181" s="146" t="s">
        <v>2236</v>
      </c>
      <c r="C181" s="345">
        <v>170</v>
      </c>
      <c r="D181" s="149">
        <v>26423</v>
      </c>
      <c r="E181" s="149">
        <v>15631</v>
      </c>
      <c r="F181" s="148">
        <f t="shared" si="2"/>
        <v>59.156795216288835</v>
      </c>
    </row>
    <row r="182" spans="1:6" s="8" customFormat="1" x14ac:dyDescent="0.2">
      <c r="A182" s="145">
        <v>3225</v>
      </c>
      <c r="B182" s="146" t="s">
        <v>504</v>
      </c>
      <c r="C182" s="345">
        <v>171</v>
      </c>
      <c r="D182" s="149">
        <v>9859</v>
      </c>
      <c r="E182" s="149">
        <v>12834</v>
      </c>
      <c r="F182" s="148">
        <f t="shared" si="2"/>
        <v>130.17547418602294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244300</v>
      </c>
      <c r="E185" s="147">
        <f>SUM(E186:E194)</f>
        <v>207819</v>
      </c>
      <c r="F185" s="150">
        <f t="shared" si="2"/>
        <v>85.067130577159233</v>
      </c>
    </row>
    <row r="186" spans="1:6" s="8" customFormat="1" x14ac:dyDescent="0.2">
      <c r="A186" s="145">
        <v>3231</v>
      </c>
      <c r="B186" s="146" t="s">
        <v>855</v>
      </c>
      <c r="C186" s="345">
        <v>175</v>
      </c>
      <c r="D186" s="149">
        <v>47005</v>
      </c>
      <c r="E186" s="149">
        <v>35338</v>
      </c>
      <c r="F186" s="148">
        <f t="shared" si="2"/>
        <v>75.179236251462612</v>
      </c>
    </row>
    <row r="187" spans="1:6" s="8" customFormat="1" x14ac:dyDescent="0.2">
      <c r="A187" s="145">
        <v>3232</v>
      </c>
      <c r="B187" s="146" t="s">
        <v>3870</v>
      </c>
      <c r="C187" s="345">
        <v>176</v>
      </c>
      <c r="D187" s="149">
        <v>62045</v>
      </c>
      <c r="E187" s="149">
        <v>51914</v>
      </c>
      <c r="F187" s="148">
        <f t="shared" si="2"/>
        <v>83.671528729148207</v>
      </c>
    </row>
    <row r="188" spans="1:6" s="8" customFormat="1" x14ac:dyDescent="0.2">
      <c r="A188" s="145">
        <v>3233</v>
      </c>
      <c r="B188" s="146" t="s">
        <v>3871</v>
      </c>
      <c r="C188" s="345">
        <v>177</v>
      </c>
      <c r="D188" s="149">
        <v>9463</v>
      </c>
      <c r="E188" s="149"/>
      <c r="F188" s="148">
        <f t="shared" si="2"/>
        <v>0</v>
      </c>
    </row>
    <row r="189" spans="1:6" s="8" customFormat="1" x14ac:dyDescent="0.2">
      <c r="A189" s="145">
        <v>3234</v>
      </c>
      <c r="B189" s="146" t="s">
        <v>3872</v>
      </c>
      <c r="C189" s="345">
        <v>178</v>
      </c>
      <c r="D189" s="149">
        <v>75429</v>
      </c>
      <c r="E189" s="149">
        <v>73708</v>
      </c>
      <c r="F189" s="148">
        <f t="shared" si="2"/>
        <v>97.71838417584749</v>
      </c>
    </row>
    <row r="190" spans="1:6" s="8" customFormat="1" x14ac:dyDescent="0.2">
      <c r="A190" s="145">
        <v>3235</v>
      </c>
      <c r="B190" s="146" t="s">
        <v>3873</v>
      </c>
      <c r="C190" s="345">
        <v>179</v>
      </c>
      <c r="D190" s="149">
        <v>14495</v>
      </c>
      <c r="E190" s="149">
        <v>14495</v>
      </c>
      <c r="F190" s="148">
        <f t="shared" si="2"/>
        <v>100</v>
      </c>
    </row>
    <row r="191" spans="1:6" s="8" customFormat="1" x14ac:dyDescent="0.2">
      <c r="A191" s="145">
        <v>3236</v>
      </c>
      <c r="B191" s="146" t="s">
        <v>3874</v>
      </c>
      <c r="C191" s="345">
        <v>180</v>
      </c>
      <c r="D191" s="149">
        <v>10954</v>
      </c>
      <c r="E191" s="149">
        <v>5000</v>
      </c>
      <c r="F191" s="148">
        <f t="shared" si="2"/>
        <v>45.645426328281907</v>
      </c>
    </row>
    <row r="192" spans="1:6" s="8" customFormat="1" x14ac:dyDescent="0.2">
      <c r="A192" s="145">
        <v>3237</v>
      </c>
      <c r="B192" s="146" t="s">
        <v>3875</v>
      </c>
      <c r="C192" s="345">
        <v>181</v>
      </c>
      <c r="D192" s="149">
        <v>4322</v>
      </c>
      <c r="E192" s="149">
        <v>4593</v>
      </c>
      <c r="F192" s="148">
        <f t="shared" si="2"/>
        <v>106.27024525682553</v>
      </c>
    </row>
    <row r="193" spans="1:6" s="8" customFormat="1" x14ac:dyDescent="0.2">
      <c r="A193" s="145">
        <v>3238</v>
      </c>
      <c r="B193" s="146" t="s">
        <v>702</v>
      </c>
      <c r="C193" s="345">
        <v>182</v>
      </c>
      <c r="D193" s="149">
        <v>7638</v>
      </c>
      <c r="E193" s="149">
        <v>8865</v>
      </c>
      <c r="F193" s="148">
        <f t="shared" si="2"/>
        <v>116.06441476826394</v>
      </c>
    </row>
    <row r="194" spans="1:6" s="8" customFormat="1" x14ac:dyDescent="0.2">
      <c r="A194" s="145">
        <v>3239</v>
      </c>
      <c r="B194" s="146" t="s">
        <v>703</v>
      </c>
      <c r="C194" s="345">
        <v>183</v>
      </c>
      <c r="D194" s="149">
        <v>12949</v>
      </c>
      <c r="E194" s="149">
        <v>13906</v>
      </c>
      <c r="F194" s="148">
        <f t="shared" si="2"/>
        <v>107.39053208741988</v>
      </c>
    </row>
    <row r="195" spans="1:6" s="8" customFormat="1" x14ac:dyDescent="0.2">
      <c r="A195" s="145">
        <v>324</v>
      </c>
      <c r="B195" s="146" t="s">
        <v>3584</v>
      </c>
      <c r="C195" s="345">
        <v>184</v>
      </c>
      <c r="D195" s="149">
        <v>11903</v>
      </c>
      <c r="E195" s="149"/>
      <c r="F195" s="148">
        <f t="shared" si="2"/>
        <v>0</v>
      </c>
    </row>
    <row r="196" spans="1:6" s="8" customFormat="1" x14ac:dyDescent="0.2">
      <c r="A196" s="145">
        <v>329</v>
      </c>
      <c r="B196" s="146" t="s">
        <v>434</v>
      </c>
      <c r="C196" s="345">
        <v>185</v>
      </c>
      <c r="D196" s="147">
        <f>SUM(D197:D203)</f>
        <v>24101</v>
      </c>
      <c r="E196" s="147">
        <f>SUM(E197:E203)</f>
        <v>34945</v>
      </c>
      <c r="F196" s="150">
        <f t="shared" si="2"/>
        <v>144.99398365213062</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3030</v>
      </c>
      <c r="E199" s="149">
        <v>2642</v>
      </c>
      <c r="F199" s="148">
        <f t="shared" si="2"/>
        <v>87.194719471947195</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14695</v>
      </c>
      <c r="E201" s="149">
        <v>24667</v>
      </c>
      <c r="F201" s="148">
        <f t="shared" si="2"/>
        <v>167.8598162640354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6376</v>
      </c>
      <c r="E203" s="149">
        <v>7636</v>
      </c>
      <c r="F203" s="148">
        <f t="shared" si="2"/>
        <v>119.7616060225847</v>
      </c>
    </row>
    <row r="204" spans="1:6" s="8" customFormat="1" x14ac:dyDescent="0.2">
      <c r="A204" s="145">
        <v>34</v>
      </c>
      <c r="B204" s="151" t="s">
        <v>435</v>
      </c>
      <c r="C204" s="345">
        <v>193</v>
      </c>
      <c r="D204" s="147">
        <f>D205+D210+D218</f>
        <v>3374</v>
      </c>
      <c r="E204" s="147">
        <f>E205+E210+E218</f>
        <v>3944</v>
      </c>
      <c r="F204" s="150">
        <f t="shared" si="2"/>
        <v>116.89389448725549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3374</v>
      </c>
      <c r="E218" s="147">
        <f>SUM(E219:E222)</f>
        <v>3944</v>
      </c>
      <c r="F218" s="150">
        <f t="shared" si="3"/>
        <v>116.89389448725549</v>
      </c>
    </row>
    <row r="219" spans="1:6" s="8" customFormat="1" x14ac:dyDescent="0.2">
      <c r="A219" s="145">
        <v>3431</v>
      </c>
      <c r="B219" s="151" t="s">
        <v>3587</v>
      </c>
      <c r="C219" s="345">
        <v>208</v>
      </c>
      <c r="D219" s="149">
        <v>3374</v>
      </c>
      <c r="E219" s="149">
        <v>3944</v>
      </c>
      <c r="F219" s="148">
        <f t="shared" si="3"/>
        <v>116.89389448725549</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5663289</v>
      </c>
      <c r="E292" s="147">
        <f>E159-E290+E291</f>
        <v>6042253</v>
      </c>
      <c r="F292" s="150">
        <f t="shared" si="4"/>
        <v>106.69158858041679</v>
      </c>
    </row>
    <row r="293" spans="1:6" s="8" customFormat="1" x14ac:dyDescent="0.2">
      <c r="A293" s="145" t="s">
        <v>1215</v>
      </c>
      <c r="B293" s="146" t="s">
        <v>3441</v>
      </c>
      <c r="C293" s="345">
        <v>282</v>
      </c>
      <c r="D293" s="147">
        <f>IF(D12&gt;=D292,D12-D292,0)</f>
        <v>24516</v>
      </c>
      <c r="E293" s="147">
        <f>IF(E12&gt;=E292,E12-E292,0)</f>
        <v>148738</v>
      </c>
      <c r="F293" s="150">
        <f t="shared" si="4"/>
        <v>606.69766682982549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16298</v>
      </c>
      <c r="E295" s="149">
        <v>40576</v>
      </c>
      <c r="F295" s="148">
        <f t="shared" si="4"/>
        <v>248.96306295250952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15126</v>
      </c>
      <c r="E301" s="147">
        <f>E302+E314+E347+E351</f>
        <v>9253</v>
      </c>
      <c r="F301" s="150">
        <f t="shared" ref="F301:F364" si="5">IF(D301&lt;&gt;0,IF(E301/D301&gt;=100,"&gt;&gt;100",E301/D301*100),"-")</f>
        <v>61.172815020494511</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15126</v>
      </c>
      <c r="E314" s="147">
        <f>E315+E320+E329+E334+E339+E342</f>
        <v>9253</v>
      </c>
      <c r="F314" s="150">
        <f t="shared" si="5"/>
        <v>61.172815020494511</v>
      </c>
    </row>
    <row r="315" spans="1:6" s="8" customFormat="1" x14ac:dyDescent="0.2">
      <c r="A315" s="145">
        <v>721</v>
      </c>
      <c r="B315" s="146" t="s">
        <v>3242</v>
      </c>
      <c r="C315" s="345">
        <v>303</v>
      </c>
      <c r="D315" s="147">
        <f>SUM(D316:D319)</f>
        <v>15126</v>
      </c>
      <c r="E315" s="147">
        <f>SUM(E316:E319)</f>
        <v>9253</v>
      </c>
      <c r="F315" s="150">
        <f t="shared" si="5"/>
        <v>61.172815020494511</v>
      </c>
    </row>
    <row r="316" spans="1:6" s="8" customFormat="1" x14ac:dyDescent="0.2">
      <c r="A316" s="145">
        <v>7211</v>
      </c>
      <c r="B316" s="146" t="s">
        <v>382</v>
      </c>
      <c r="C316" s="345">
        <v>304</v>
      </c>
      <c r="D316" s="149">
        <v>15126</v>
      </c>
      <c r="E316" s="149">
        <v>9253</v>
      </c>
      <c r="F316" s="148">
        <f t="shared" si="5"/>
        <v>61.172815020494511</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15364</v>
      </c>
      <c r="E353" s="147">
        <f>E354+E366+E399+E403+E405</f>
        <v>75761</v>
      </c>
      <c r="F353" s="150">
        <f t="shared" si="5"/>
        <v>493.10726373340276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15364</v>
      </c>
      <c r="E366" s="147">
        <f>E367+E372+E381+E386+E391+E394</f>
        <v>75761</v>
      </c>
      <c r="F366" s="150">
        <f t="shared" si="6"/>
        <v>493.10726373340276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15364</v>
      </c>
      <c r="E372" s="147">
        <f>SUM(E373:E380)</f>
        <v>66339</v>
      </c>
      <c r="F372" s="150">
        <f t="shared" si="6"/>
        <v>431.78208799791724</v>
      </c>
    </row>
    <row r="373" spans="1:6" s="8" customFormat="1" x14ac:dyDescent="0.2">
      <c r="A373" s="145">
        <v>4221</v>
      </c>
      <c r="B373" s="146" t="s">
        <v>3941</v>
      </c>
      <c r="C373" s="345">
        <v>361</v>
      </c>
      <c r="D373" s="149">
        <v>15364</v>
      </c>
      <c r="E373" s="149">
        <v>48957</v>
      </c>
      <c r="F373" s="148">
        <f t="shared" si="6"/>
        <v>318.6474876334288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v>9836</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7546</v>
      </c>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4922</v>
      </c>
      <c r="F386" s="150" t="str">
        <f t="shared" si="6"/>
        <v>-</v>
      </c>
    </row>
    <row r="387" spans="1:6" s="8" customFormat="1" x14ac:dyDescent="0.2">
      <c r="A387" s="145">
        <v>4241</v>
      </c>
      <c r="B387" s="146" t="s">
        <v>2886</v>
      </c>
      <c r="C387" s="345">
        <v>375</v>
      </c>
      <c r="D387" s="149"/>
      <c r="E387" s="149">
        <v>4922</v>
      </c>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4500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4500</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238</v>
      </c>
      <c r="E411" s="147">
        <f>IF(E353&gt;=E301, E353-E301, 0)</f>
        <v>66508</v>
      </c>
      <c r="F411" s="150" t="str">
        <f t="shared" si="6"/>
        <v>&gt;&gt;100</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5702931</v>
      </c>
      <c r="E415" s="147">
        <f>E12+E301</f>
        <v>6200244</v>
      </c>
      <c r="F415" s="150">
        <f t="shared" si="6"/>
        <v>108.7203054008544</v>
      </c>
    </row>
    <row r="416" spans="1:6" s="8" customFormat="1" x14ac:dyDescent="0.2">
      <c r="A416" s="145" t="s">
        <v>1215</v>
      </c>
      <c r="B416" s="146" t="s">
        <v>1993</v>
      </c>
      <c r="C416" s="345">
        <v>404</v>
      </c>
      <c r="D416" s="147">
        <f>D292+D353</f>
        <v>5678653</v>
      </c>
      <c r="E416" s="147">
        <f>E292+E353</f>
        <v>6118014</v>
      </c>
      <c r="F416" s="150">
        <f t="shared" si="6"/>
        <v>107.73706370155034</v>
      </c>
    </row>
    <row r="417" spans="1:6" s="8" customFormat="1" x14ac:dyDescent="0.2">
      <c r="A417" s="145" t="s">
        <v>1215</v>
      </c>
      <c r="B417" s="146" t="s">
        <v>1994</v>
      </c>
      <c r="C417" s="345">
        <v>405</v>
      </c>
      <c r="D417" s="147">
        <f>IF(D415&gt;=D416,D415-D416,0)</f>
        <v>24278</v>
      </c>
      <c r="E417" s="147">
        <f>IF(E415&gt;=E416,E415-E416,0)</f>
        <v>82230</v>
      </c>
      <c r="F417" s="150">
        <f t="shared" si="6"/>
        <v>338.70170524754923</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16298</v>
      </c>
      <c r="E419" s="147">
        <f>IF(E295-E296+E412-E413&gt;=0,E295-E296+E412-E413,0)</f>
        <v>40576</v>
      </c>
      <c r="F419" s="150">
        <f t="shared" si="6"/>
        <v>248.96306295250952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5702931</v>
      </c>
      <c r="E642" s="147">
        <f>E415+E423</f>
        <v>6200244</v>
      </c>
      <c r="F642" s="148">
        <f t="shared" si="10"/>
        <v>108.7203054008544</v>
      </c>
    </row>
    <row r="643" spans="1:6" s="8" customFormat="1" x14ac:dyDescent="0.2">
      <c r="A643" s="145" t="s">
        <v>1215</v>
      </c>
      <c r="B643" s="146" t="s">
        <v>1246</v>
      </c>
      <c r="C643" s="345">
        <v>630</v>
      </c>
      <c r="D643" s="147">
        <f>D416+D531</f>
        <v>5678653</v>
      </c>
      <c r="E643" s="147">
        <f>E416+E531</f>
        <v>6118014</v>
      </c>
      <c r="F643" s="148">
        <f t="shared" si="10"/>
        <v>107.73706370155034</v>
      </c>
    </row>
    <row r="644" spans="1:6" s="8" customFormat="1" x14ac:dyDescent="0.2">
      <c r="A644" s="145" t="s">
        <v>1215</v>
      </c>
      <c r="B644" s="146" t="s">
        <v>1247</v>
      </c>
      <c r="C644" s="345">
        <v>631</v>
      </c>
      <c r="D644" s="147">
        <f>IF(D642&gt;=D643,D642-D643,0)</f>
        <v>24278</v>
      </c>
      <c r="E644" s="147">
        <f>IF(E642&gt;=E643,E642-E643,0)</f>
        <v>82230</v>
      </c>
      <c r="F644" s="148">
        <f t="shared" si="10"/>
        <v>338.70170524754923</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16298</v>
      </c>
      <c r="E646" s="147">
        <f>IF(E419-E420+E640-E641&gt;=0,E419-E420+E640-E641,0)</f>
        <v>40576</v>
      </c>
      <c r="F646" s="148">
        <f t="shared" si="10"/>
        <v>248.96306295250952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40576</v>
      </c>
      <c r="E648" s="147">
        <f>IF(E644+E646-E645-E647&gt;=0,E644+E646-E645-E647,0)</f>
        <v>122806</v>
      </c>
      <c r="F648" s="148">
        <f t="shared" si="10"/>
        <v>302.65674290220818</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416771</v>
      </c>
      <c r="E650" s="158">
        <v>419574</v>
      </c>
      <c r="F650" s="159">
        <f t="shared" si="10"/>
        <v>100.67255159308108</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27082</v>
      </c>
      <c r="E652" s="149">
        <v>43754</v>
      </c>
      <c r="F652" s="148">
        <f t="shared" ref="F652:F677" si="11">IF(D652&lt;&gt;0,IF(E652/D652&gt;=100,"&gt;&gt;100",E652/D652*100),"-")</f>
        <v>161.56118455062403</v>
      </c>
    </row>
    <row r="653" spans="1:6" s="8" customFormat="1" x14ac:dyDescent="0.2">
      <c r="A653" s="145" t="s">
        <v>1208</v>
      </c>
      <c r="B653" s="146" t="s">
        <v>2750</v>
      </c>
      <c r="C653" s="345">
        <v>639</v>
      </c>
      <c r="D653" s="149">
        <v>474668</v>
      </c>
      <c r="E653" s="149">
        <v>746836</v>
      </c>
      <c r="F653" s="148">
        <f t="shared" si="11"/>
        <v>157.33860298145231</v>
      </c>
    </row>
    <row r="654" spans="1:6" s="8" customFormat="1" x14ac:dyDescent="0.2">
      <c r="A654" s="145" t="s">
        <v>1209</v>
      </c>
      <c r="B654" s="146" t="s">
        <v>3586</v>
      </c>
      <c r="C654" s="345">
        <v>640</v>
      </c>
      <c r="D654" s="149">
        <v>457996</v>
      </c>
      <c r="E654" s="149">
        <v>665747</v>
      </c>
      <c r="F654" s="148">
        <f t="shared" si="11"/>
        <v>145.36087651420536</v>
      </c>
    </row>
    <row r="655" spans="1:6" s="8" customFormat="1" x14ac:dyDescent="0.2">
      <c r="A655" s="145">
        <v>11</v>
      </c>
      <c r="B655" s="146" t="s">
        <v>181</v>
      </c>
      <c r="C655" s="345">
        <v>641</v>
      </c>
      <c r="D655" s="147">
        <f>+D652+D653-D654</f>
        <v>43754</v>
      </c>
      <c r="E655" s="147">
        <f>+E652+E653-E654</f>
        <v>124843</v>
      </c>
      <c r="F655" s="150">
        <f t="shared" si="11"/>
        <v>285.32934131736522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51</v>
      </c>
      <c r="E657" s="149">
        <v>51</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51</v>
      </c>
      <c r="E659" s="149">
        <v>51</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11983</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4870498</v>
      </c>
      <c r="E678" s="149">
        <v>5197998</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100285</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v>14885</v>
      </c>
      <c r="F700" s="148"/>
    </row>
    <row r="701" spans="1:6" s="8" customFormat="1" x14ac:dyDescent="0.2">
      <c r="A701" s="145">
        <v>31214</v>
      </c>
      <c r="B701" s="146" t="s">
        <v>3796</v>
      </c>
      <c r="C701" s="345">
        <v>687</v>
      </c>
      <c r="D701" s="149">
        <v>11874</v>
      </c>
      <c r="E701" s="149">
        <v>35560</v>
      </c>
      <c r="F701" s="148">
        <f>IF(D701&lt;&gt;0,IF(E701/D701&gt;=100,"&gt;&gt;100",E701/D701*100),"-")</f>
        <v>299.4778507663803</v>
      </c>
    </row>
    <row r="702" spans="1:6" s="8" customFormat="1" x14ac:dyDescent="0.2">
      <c r="A702" s="145">
        <v>31215</v>
      </c>
      <c r="B702" s="146" t="s">
        <v>1641</v>
      </c>
      <c r="C702" s="345">
        <v>688</v>
      </c>
      <c r="D702" s="149">
        <v>24755</v>
      </c>
      <c r="E702" s="149">
        <v>3659</v>
      </c>
      <c r="F702" s="148">
        <f>IF(D702&lt;&gt;0,IF(E702/D702&gt;=100,"&gt;&gt;100",E702/D702*100),"-")</f>
        <v>14.780852353059986</v>
      </c>
    </row>
    <row r="703" spans="1:6" s="8" customFormat="1" x14ac:dyDescent="0.2">
      <c r="A703" s="145">
        <v>32121</v>
      </c>
      <c r="B703" s="146" t="s">
        <v>3797</v>
      </c>
      <c r="C703" s="345">
        <v>689</v>
      </c>
      <c r="D703" s="149">
        <v>203413</v>
      </c>
      <c r="E703" s="149">
        <v>305232</v>
      </c>
      <c r="F703" s="148">
        <f>IF(D703&lt;&gt;0,IF(E703/D703&gt;=100,"&gt;&gt;100",E703/D703*100),"-")</f>
        <v>150.0553061997021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10954</v>
      </c>
      <c r="E705" s="149">
        <v>5000</v>
      </c>
      <c r="F705" s="148">
        <f>IF(D705&lt;&gt;0,IF(E705/D705&gt;=100,"&gt;&gt;100",E705/D705*100),"-")</f>
        <v>45.645426328281907</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1571</v>
      </c>
      <c r="E707" s="149">
        <v>4592</v>
      </c>
      <c r="F707" s="148">
        <f>IF(D707&lt;&gt;0,IF(E707/D707&gt;=100,"&gt;&gt;100",E707/D707*100),"-")</f>
        <v>292.29789942711648</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LJILJANA MAJNARIĆ</v>
      </c>
      <c r="D995" s="293"/>
      <c r="E995" s="293"/>
    </row>
    <row r="996" spans="1:5" ht="15" customHeight="1" x14ac:dyDescent="0.2">
      <c r="A996" s="291" t="str">
        <f>IF(RefStr!H27="","Telefon za kontakt: _________________","Telefon za kontakt: " &amp; RefStr!H27)</f>
        <v>Telefon za kontakt: 051812203</v>
      </c>
      <c r="C996" s="292"/>
    </row>
    <row r="997" spans="1:5" ht="15" customHeight="1" x14ac:dyDescent="0.2">
      <c r="A997" s="291" t="str">
        <f>IF(RefStr!H33="","Odgovorna osoba: _____________________________","Odgovorna osoba: " &amp; RefStr!H33)</f>
        <v>Odgovorna osoba: SLAĐANA SRKOČ</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300" verticalDpi="3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 activePane="bottomLeft" state="frozen"/>
      <selection pane="bottomLeft" activeCell="E176" sqref="E17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17136</v>
      </c>
      <c r="C4" s="414"/>
      <c r="D4" s="414"/>
      <c r="E4" s="415">
        <f>SUM(Skriveni!G977:G1286)</f>
        <v>11908964.917999998</v>
      </c>
      <c r="F4" s="416"/>
    </row>
    <row r="5" spans="1:6" ht="15" customHeight="1" x14ac:dyDescent="0.2">
      <c r="B5" s="413" t="str">
        <f>"Naziv: "&amp;IF(RefStr!B10&lt;&gt;"",RefStr!B10,"_______________________________________")</f>
        <v>Naziv: SREDNJA ŠKOLA DELNICE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3396918</v>
      </c>
      <c r="E12" s="96">
        <f>E13+E74</f>
        <v>3315942</v>
      </c>
      <c r="F12" s="123">
        <f t="shared" ref="F12:F75" si="0">IF(D12&gt;0,IF(E12/D12&gt;=100,"&gt;&gt;100",E12/D12*100),"-")</f>
        <v>97.616192089417524</v>
      </c>
    </row>
    <row r="13" spans="1:6" s="3" customFormat="1" x14ac:dyDescent="0.2">
      <c r="A13" s="132">
        <v>0</v>
      </c>
      <c r="B13" s="314" t="s">
        <v>521</v>
      </c>
      <c r="C13" s="303">
        <v>2</v>
      </c>
      <c r="D13" s="97">
        <f>D14+D18+D57+D58+D62+D69</f>
        <v>2886215</v>
      </c>
      <c r="E13" s="97">
        <f>E14+E18+E57+E58+E62+E69</f>
        <v>2752133</v>
      </c>
      <c r="F13" s="124">
        <f t="shared" si="0"/>
        <v>95.354400139975709</v>
      </c>
    </row>
    <row r="14" spans="1:6" s="3" customFormat="1" x14ac:dyDescent="0.2">
      <c r="A14" s="132" t="s">
        <v>1564</v>
      </c>
      <c r="B14" s="314" t="s">
        <v>3259</v>
      </c>
      <c r="C14" s="303">
        <v>3</v>
      </c>
      <c r="D14" s="97">
        <f>D15+D16-D17</f>
        <v>10973</v>
      </c>
      <c r="E14" s="97">
        <f>E15+E16-E17</f>
        <v>10973</v>
      </c>
      <c r="F14" s="124">
        <f t="shared" si="0"/>
        <v>100</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10973</v>
      </c>
      <c r="E16" s="94">
        <v>10973</v>
      </c>
      <c r="F16" s="125">
        <f t="shared" si="0"/>
        <v>100</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2875242</v>
      </c>
      <c r="E18" s="97">
        <f>E19+E25+E35+E41+E47+E51</f>
        <v>2741160</v>
      </c>
      <c r="F18" s="124">
        <f t="shared" si="0"/>
        <v>95.336670791536847</v>
      </c>
    </row>
    <row r="19" spans="1:6" s="3" customFormat="1" x14ac:dyDescent="0.2">
      <c r="A19" s="315" t="s">
        <v>362</v>
      </c>
      <c r="B19" s="314" t="s">
        <v>3928</v>
      </c>
      <c r="C19" s="303">
        <v>8</v>
      </c>
      <c r="D19" s="97">
        <f>SUM(D20:D23)-D24</f>
        <v>2535047</v>
      </c>
      <c r="E19" s="97">
        <f>SUM(E20:E23)-E24</f>
        <v>2401624</v>
      </c>
      <c r="F19" s="124">
        <f t="shared" si="0"/>
        <v>94.736862866842301</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8894916</v>
      </c>
      <c r="E21" s="94">
        <v>8894916</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6359869</v>
      </c>
      <c r="E24" s="94">
        <v>6493292</v>
      </c>
      <c r="F24" s="125">
        <f t="shared" si="0"/>
        <v>102.09788912318791</v>
      </c>
    </row>
    <row r="25" spans="1:6" s="3" customFormat="1" x14ac:dyDescent="0.2">
      <c r="A25" s="315" t="s">
        <v>1156</v>
      </c>
      <c r="B25" s="314" t="s">
        <v>1261</v>
      </c>
      <c r="C25" s="303">
        <v>14</v>
      </c>
      <c r="D25" s="97">
        <f>SUM(D26:D33)-D34</f>
        <v>114366</v>
      </c>
      <c r="E25" s="97">
        <f>SUM(E26:E33)-E34</f>
        <v>104285</v>
      </c>
      <c r="F25" s="124">
        <f t="shared" si="0"/>
        <v>91.185317314586499</v>
      </c>
    </row>
    <row r="26" spans="1:6" s="3" customFormat="1" x14ac:dyDescent="0.2">
      <c r="A26" s="132" t="s">
        <v>1157</v>
      </c>
      <c r="B26" s="314" t="s">
        <v>3941</v>
      </c>
      <c r="C26" s="303">
        <v>15</v>
      </c>
      <c r="D26" s="94">
        <v>1511643</v>
      </c>
      <c r="E26" s="94">
        <v>1600735</v>
      </c>
      <c r="F26" s="125">
        <f t="shared" si="0"/>
        <v>105.89371961501493</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1397277</v>
      </c>
      <c r="E34" s="94">
        <v>1496450</v>
      </c>
      <c r="F34" s="125">
        <f t="shared" si="0"/>
        <v>107.09759052786241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225829</v>
      </c>
      <c r="E41" s="97">
        <f>SUM(E42:E45)-E46</f>
        <v>230751</v>
      </c>
      <c r="F41" s="124">
        <f t="shared" si="0"/>
        <v>102.17952521598201</v>
      </c>
    </row>
    <row r="42" spans="1:6" s="3" customFormat="1" x14ac:dyDescent="0.2">
      <c r="A42" s="132" t="s">
        <v>2878</v>
      </c>
      <c r="B42" s="314" t="s">
        <v>2886</v>
      </c>
      <c r="C42" s="303">
        <v>31</v>
      </c>
      <c r="D42" s="94">
        <v>225829</v>
      </c>
      <c r="E42" s="94">
        <v>230751</v>
      </c>
      <c r="F42" s="125">
        <f t="shared" si="0"/>
        <v>102.17952521598201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4500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v>4500</v>
      </c>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85336</v>
      </c>
      <c r="E60" s="94">
        <v>98169</v>
      </c>
      <c r="F60" s="125">
        <f t="shared" si="0"/>
        <v>115.03820193118966</v>
      </c>
    </row>
    <row r="61" spans="1:6" s="3" customFormat="1" x14ac:dyDescent="0.2">
      <c r="A61" s="132" t="s">
        <v>456</v>
      </c>
      <c r="B61" s="314" t="s">
        <v>617</v>
      </c>
      <c r="C61" s="303">
        <v>50</v>
      </c>
      <c r="D61" s="94">
        <v>85336</v>
      </c>
      <c r="E61" s="94">
        <v>98169</v>
      </c>
      <c r="F61" s="125">
        <f t="shared" si="0"/>
        <v>115.03820193118966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510703</v>
      </c>
      <c r="E74" s="97">
        <f>E75+E84+E92+E123+E139+E151+E168+E169</f>
        <v>563809</v>
      </c>
      <c r="F74" s="124">
        <f t="shared" si="0"/>
        <v>110.39860740978611</v>
      </c>
    </row>
    <row r="75" spans="1:6" s="3" customFormat="1" x14ac:dyDescent="0.2">
      <c r="A75" s="272" t="s">
        <v>2744</v>
      </c>
      <c r="B75" s="314" t="s">
        <v>322</v>
      </c>
      <c r="C75" s="303">
        <v>64</v>
      </c>
      <c r="D75" s="97">
        <f>+D76+D81+D82+D83</f>
        <v>43754</v>
      </c>
      <c r="E75" s="97">
        <f>+E76+E81+E82+E83</f>
        <v>124842</v>
      </c>
      <c r="F75" s="124">
        <f t="shared" si="0"/>
        <v>285.32705581204004</v>
      </c>
    </row>
    <row r="76" spans="1:6" s="3" customFormat="1" x14ac:dyDescent="0.2">
      <c r="A76" s="132" t="s">
        <v>3429</v>
      </c>
      <c r="B76" s="317" t="s">
        <v>1885</v>
      </c>
      <c r="C76" s="303">
        <v>65</v>
      </c>
      <c r="D76" s="97">
        <f>SUM(D77:D80)</f>
        <v>43754</v>
      </c>
      <c r="E76" s="97">
        <f>SUM(E77:E80)</f>
        <v>124842</v>
      </c>
      <c r="F76" s="124">
        <f t="shared" ref="F76:F139" si="1">IF(D76&gt;0,IF(E76/D76&gt;=100,"&gt;&gt;100",E76/D76*100),"-")</f>
        <v>285.32705581204004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43754</v>
      </c>
      <c r="E78" s="94">
        <v>124842</v>
      </c>
      <c r="F78" s="125">
        <f t="shared" si="1"/>
        <v>285.32705581204004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17884</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17884</v>
      </c>
      <c r="E91" s="94"/>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8612</v>
      </c>
      <c r="E151" s="97">
        <f>SUM(E152:E154)+SUM(E162:E166)-E167</f>
        <v>7496</v>
      </c>
      <c r="F151" s="124">
        <f t="shared" si="2"/>
        <v>87.041337668369707</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8612</v>
      </c>
      <c r="E164" s="94">
        <v>7496</v>
      </c>
      <c r="F164" s="125">
        <f t="shared" si="2"/>
        <v>87.041337668369707</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23682</v>
      </c>
      <c r="E168" s="94">
        <v>11897</v>
      </c>
      <c r="F168" s="125">
        <f t="shared" si="2"/>
        <v>50.236466514652477</v>
      </c>
    </row>
    <row r="169" spans="1:6" s="3" customFormat="1" x14ac:dyDescent="0.2">
      <c r="A169" s="132" t="s">
        <v>3810</v>
      </c>
      <c r="B169" s="314" t="s">
        <v>4238</v>
      </c>
      <c r="C169" s="303">
        <v>158</v>
      </c>
      <c r="D169" s="97">
        <f>SUM(D170:D172)</f>
        <v>416771</v>
      </c>
      <c r="E169" s="97">
        <f>SUM(E170:E172)</f>
        <v>419574</v>
      </c>
      <c r="F169" s="124">
        <f t="shared" si="2"/>
        <v>100.67255159308108</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416771</v>
      </c>
      <c r="E172" s="94">
        <v>419574</v>
      </c>
      <c r="F172" s="125">
        <f t="shared" si="2"/>
        <v>100.67255159308108</v>
      </c>
    </row>
    <row r="173" spans="1:6" s="3" customFormat="1" x14ac:dyDescent="0.2">
      <c r="A173" s="272"/>
      <c r="B173" s="314" t="s">
        <v>1068</v>
      </c>
      <c r="C173" s="303">
        <v>162</v>
      </c>
      <c r="D173" s="97">
        <f>D174+D234</f>
        <v>3396918</v>
      </c>
      <c r="E173" s="97">
        <f>E174+E234</f>
        <v>3315942</v>
      </c>
      <c r="F173" s="124">
        <f t="shared" si="2"/>
        <v>97.616192089417524</v>
      </c>
    </row>
    <row r="174" spans="1:6" s="3" customFormat="1" x14ac:dyDescent="0.2">
      <c r="A174" s="272" t="s">
        <v>3813</v>
      </c>
      <c r="B174" s="314" t="s">
        <v>1145</v>
      </c>
      <c r="C174" s="303">
        <v>163</v>
      </c>
      <c r="D174" s="97">
        <f>D175+D186+D187+D203+D231</f>
        <v>426750</v>
      </c>
      <c r="E174" s="97">
        <f>E175+E186+E187+E203+E231</f>
        <v>430692</v>
      </c>
      <c r="F174" s="124">
        <f t="shared" si="2"/>
        <v>100.92372583479789</v>
      </c>
    </row>
    <row r="175" spans="1:6" s="3" customFormat="1" x14ac:dyDescent="0.2">
      <c r="A175" s="272" t="s">
        <v>1181</v>
      </c>
      <c r="B175" s="314" t="s">
        <v>1547</v>
      </c>
      <c r="C175" s="303">
        <v>164</v>
      </c>
      <c r="D175" s="97">
        <f>SUM(D176:D178)+SUM(D182:D185)</f>
        <v>426750</v>
      </c>
      <c r="E175" s="97">
        <f>SUM(E176:E178)+SUM(E182:E185)</f>
        <v>430692</v>
      </c>
      <c r="F175" s="124">
        <f t="shared" si="2"/>
        <v>100.92372583479789</v>
      </c>
    </row>
    <row r="176" spans="1:6" s="3" customFormat="1" x14ac:dyDescent="0.2">
      <c r="A176" s="272" t="s">
        <v>1182</v>
      </c>
      <c r="B176" s="314" t="s">
        <v>1183</v>
      </c>
      <c r="C176" s="303">
        <v>165</v>
      </c>
      <c r="D176" s="94">
        <v>414772</v>
      </c>
      <c r="E176" s="94">
        <v>417511</v>
      </c>
      <c r="F176" s="125">
        <f t="shared" si="2"/>
        <v>100.66036280173203</v>
      </c>
    </row>
    <row r="177" spans="1:6" s="3" customFormat="1" x14ac:dyDescent="0.2">
      <c r="A177" s="272" t="s">
        <v>1184</v>
      </c>
      <c r="B177" s="314" t="s">
        <v>1185</v>
      </c>
      <c r="C177" s="303">
        <v>166</v>
      </c>
      <c r="D177" s="94">
        <v>11482</v>
      </c>
      <c r="E177" s="94">
        <v>12589</v>
      </c>
      <c r="F177" s="125">
        <f t="shared" si="2"/>
        <v>109.6411774952099</v>
      </c>
    </row>
    <row r="178" spans="1:6" s="3" customFormat="1" x14ac:dyDescent="0.2">
      <c r="A178" s="272" t="s">
        <v>1186</v>
      </c>
      <c r="B178" s="317" t="s">
        <v>2842</v>
      </c>
      <c r="C178" s="303">
        <v>167</v>
      </c>
      <c r="D178" s="97">
        <f>SUM(D179:D181)</f>
        <v>496</v>
      </c>
      <c r="E178" s="97">
        <f>SUM(E179:E181)</f>
        <v>592</v>
      </c>
      <c r="F178" s="124">
        <f t="shared" si="2"/>
        <v>119.35483870967742</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496</v>
      </c>
      <c r="E181" s="94">
        <v>592</v>
      </c>
      <c r="F181" s="125">
        <f t="shared" si="2"/>
        <v>119.35483870967742</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2970168</v>
      </c>
      <c r="E234" s="97">
        <f>+E235+E243-E247+E251+E252+E253</f>
        <v>2885250</v>
      </c>
      <c r="F234" s="124">
        <f t="shared" si="3"/>
        <v>97.140969803728268</v>
      </c>
    </row>
    <row r="235" spans="1:6" s="3" customFormat="1" x14ac:dyDescent="0.2">
      <c r="A235" s="132" t="s">
        <v>1279</v>
      </c>
      <c r="B235" s="314" t="s">
        <v>3395</v>
      </c>
      <c r="C235" s="303">
        <v>224</v>
      </c>
      <c r="D235" s="97">
        <f>D236-D239</f>
        <v>2929592</v>
      </c>
      <c r="E235" s="97">
        <f>E236-E239</f>
        <v>2762443</v>
      </c>
      <c r="F235" s="124">
        <f t="shared" si="3"/>
        <v>94.294461481325726</v>
      </c>
    </row>
    <row r="236" spans="1:6" s="3" customFormat="1" x14ac:dyDescent="0.2">
      <c r="A236" s="132" t="s">
        <v>1280</v>
      </c>
      <c r="B236" s="314" t="s">
        <v>3396</v>
      </c>
      <c r="C236" s="303">
        <v>225</v>
      </c>
      <c r="D236" s="97">
        <f>SUM(D237:D238)</f>
        <v>2929592</v>
      </c>
      <c r="E236" s="97">
        <f>SUM(E237:E238)</f>
        <v>2762443</v>
      </c>
      <c r="F236" s="124">
        <f t="shared" si="3"/>
        <v>94.294461481325726</v>
      </c>
    </row>
    <row r="237" spans="1:6" s="3" customFormat="1" x14ac:dyDescent="0.2">
      <c r="A237" s="132" t="s">
        <v>1281</v>
      </c>
      <c r="B237" s="314" t="s">
        <v>1282</v>
      </c>
      <c r="C237" s="303">
        <v>226</v>
      </c>
      <c r="D237" s="94">
        <v>2905910</v>
      </c>
      <c r="E237" s="94">
        <v>2750546</v>
      </c>
      <c r="F237" s="125">
        <f t="shared" si="3"/>
        <v>94.653516454398101</v>
      </c>
    </row>
    <row r="238" spans="1:6" s="3" customFormat="1" x14ac:dyDescent="0.2">
      <c r="A238" s="132" t="s">
        <v>1283</v>
      </c>
      <c r="B238" s="314" t="s">
        <v>1284</v>
      </c>
      <c r="C238" s="303">
        <v>227</v>
      </c>
      <c r="D238" s="94">
        <v>23682</v>
      </c>
      <c r="E238" s="94">
        <v>11897</v>
      </c>
      <c r="F238" s="125">
        <f t="shared" si="3"/>
        <v>50.236466514652477</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40576</v>
      </c>
      <c r="E243" s="97">
        <f>SUM(E244:E246)</f>
        <v>122807</v>
      </c>
      <c r="F243" s="124">
        <f t="shared" si="3"/>
        <v>302.65920741324919</v>
      </c>
    </row>
    <row r="244" spans="1:6" s="3" customFormat="1" x14ac:dyDescent="0.2">
      <c r="A244" s="132" t="s">
        <v>2861</v>
      </c>
      <c r="B244" s="314" t="s">
        <v>4121</v>
      </c>
      <c r="C244" s="303">
        <v>233</v>
      </c>
      <c r="D244" s="94">
        <v>40576</v>
      </c>
      <c r="E244" s="94">
        <v>122807</v>
      </c>
      <c r="F244" s="125">
        <f t="shared" si="3"/>
        <v>302.65920741324919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8612</v>
      </c>
      <c r="E260" s="94">
        <v>7496</v>
      </c>
      <c r="F260" s="125">
        <f t="shared" si="4"/>
        <v>87.041337668369707</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23682</v>
      </c>
      <c r="E263" s="94">
        <v>11897</v>
      </c>
      <c r="F263" s="125">
        <f t="shared" si="4"/>
        <v>50.236466514652477</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426750</v>
      </c>
      <c r="E288" s="94">
        <v>430692</v>
      </c>
      <c r="F288" s="125">
        <f t="shared" si="4"/>
        <v>100.92372583479789</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LJILJANA MAJNARIĆ</v>
      </c>
      <c r="B325" s="291"/>
      <c r="D325" s="293"/>
      <c r="E325" s="293"/>
      <c r="F325" s="291"/>
      <c r="G325" s="307"/>
    </row>
    <row r="326" spans="1:7" s="292" customFormat="1" ht="15" customHeight="1" x14ac:dyDescent="0.2">
      <c r="A326" s="291" t="str">
        <f>IF(RefStr!H27="","Telefon za kontakt: _________________","Telefon za kontakt: " &amp; RefStr!H27)</f>
        <v>Telefon za kontakt: 051812203</v>
      </c>
      <c r="B326" s="291"/>
      <c r="F326" s="291"/>
      <c r="G326" s="307"/>
    </row>
    <row r="327" spans="1:7" s="292" customFormat="1" ht="15" customHeight="1" x14ac:dyDescent="0.2">
      <c r="A327" s="291" t="str">
        <f>IF(RefStr!H33="","Odgovorna osoba: _____________________________","Odgovorna osoba: " &amp; RefStr!H33)</f>
        <v>Odgovorna osoba: SLAĐANA SRKOČ</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300" verticalDpi="3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17136</v>
      </c>
      <c r="C4" s="414"/>
      <c r="D4" s="414"/>
      <c r="E4" s="415">
        <f>SUM(Skriveni!G1287:G1423)</f>
        <v>8545302.8370000012</v>
      </c>
      <c r="F4" s="416"/>
    </row>
    <row r="5" spans="1:6" ht="15" customHeight="1" x14ac:dyDescent="0.2">
      <c r="B5" s="413" t="str">
        <f>"Naziv: "&amp;IF(RefStr!B10&lt;&gt;"",RefStr!B10,"_______________________________________")</f>
        <v>Naziv: SREDNJA ŠKOLA DELNICE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5678653</v>
      </c>
      <c r="E121" s="97">
        <f>E122+E125+E128+E129+SUM(E132:E135)</f>
        <v>6118014</v>
      </c>
      <c r="F121" s="125">
        <f t="shared" si="1"/>
        <v>107.73706370155034</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5678653</v>
      </c>
      <c r="E125" s="97">
        <f>SUM(E126:E127)</f>
        <v>6118014</v>
      </c>
      <c r="F125" s="125">
        <f t="shared" si="1"/>
        <v>107.73706370155034</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5678653</v>
      </c>
      <c r="E127" s="94">
        <v>6118014</v>
      </c>
      <c r="F127" s="125">
        <f t="shared" si="1"/>
        <v>107.73706370155034</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5678653</v>
      </c>
      <c r="E148" s="107">
        <f>E12+E29+E35+E42+E82+E89+E96+E114+E121+E136</f>
        <v>6118014</v>
      </c>
      <c r="F148" s="126">
        <f t="shared" si="2"/>
        <v>107.73706370155034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LJILJANA MAJNARIĆ</v>
      </c>
      <c r="B151" s="291"/>
      <c r="D151" s="293"/>
      <c r="E151" s="293"/>
      <c r="F151" s="291"/>
      <c r="G151" s="307"/>
    </row>
    <row r="152" spans="1:7" s="292" customFormat="1" ht="15" customHeight="1" x14ac:dyDescent="0.2">
      <c r="A152" s="291" t="str">
        <f>IF(RefStr!H27="","Telefon za kontakt: _________________","Telefon za kontakt: " &amp; RefStr!H27)</f>
        <v>Telefon za kontakt: 051812203</v>
      </c>
      <c r="B152" s="291"/>
      <c r="E152" s="291"/>
      <c r="F152" s="291"/>
      <c r="G152" s="307"/>
    </row>
    <row r="153" spans="1:7" s="292" customFormat="1" ht="15" customHeight="1" x14ac:dyDescent="0.2">
      <c r="A153" s="291" t="str">
        <f>IF(RefStr!H33="","Odgovorna osoba: _____________________________","Odgovorna osoba: " &amp; RefStr!H33)</f>
        <v>Odgovorna osoba: SLAĐANA SRKOČ</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300" verticalDpi="3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E17" sqref="E1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17136</v>
      </c>
      <c r="C4" s="450"/>
      <c r="D4" s="415">
        <f>SUM(Skriveni!G1424:G1467)</f>
        <v>500.61</v>
      </c>
      <c r="E4" s="416"/>
    </row>
    <row r="5" spans="1:6" ht="15" customHeight="1" x14ac:dyDescent="0.2">
      <c r="B5" s="413" t="str">
        <f>"Naziv: "&amp;IF(RefStr!B10&lt;&gt;"",RefStr!B10,"_______________________________________")</f>
        <v>Naziv: SREDNJA ŠKOLA DELNICE</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22755</v>
      </c>
    </row>
    <row r="13" spans="1:6" s="3" customFormat="1" ht="14.1" customHeight="1" x14ac:dyDescent="0.2">
      <c r="A13" s="301" t="s">
        <v>3306</v>
      </c>
      <c r="B13" s="302" t="s">
        <v>3307</v>
      </c>
      <c r="C13" s="303">
        <v>2</v>
      </c>
      <c r="D13" s="97">
        <f>D14+D21</f>
        <v>0</v>
      </c>
      <c r="E13" s="134">
        <f>E14+E21</f>
        <v>22755</v>
      </c>
    </row>
    <row r="14" spans="1:6" s="3" customFormat="1" ht="14.1" customHeight="1" x14ac:dyDescent="0.2">
      <c r="A14" s="301" t="s">
        <v>1215</v>
      </c>
      <c r="B14" s="302" t="s">
        <v>3308</v>
      </c>
      <c r="C14" s="303">
        <v>3</v>
      </c>
      <c r="D14" s="97">
        <f>SUM(D15:D20)</f>
        <v>0</v>
      </c>
      <c r="E14" s="134">
        <f>SUM(E15:E20)</f>
        <v>22755</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v>22755</v>
      </c>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LJILJANA MAJNARIĆ</v>
      </c>
      <c r="B59" s="291"/>
      <c r="D59" s="293"/>
      <c r="E59" s="293"/>
      <c r="F59" s="291"/>
      <c r="G59" s="307"/>
    </row>
    <row r="60" spans="1:7" s="292" customFormat="1" ht="15" customHeight="1" x14ac:dyDescent="0.2">
      <c r="A60" s="291" t="str">
        <f>IF(RefStr!H27="","Telefon za kontakt: _________________","Telefon za kontakt: " &amp; RefStr!H27)</f>
        <v>Telefon za kontakt: 051812203</v>
      </c>
      <c r="B60" s="291"/>
      <c r="F60" s="291"/>
      <c r="G60" s="307"/>
    </row>
    <row r="61" spans="1:7" s="292" customFormat="1" ht="15" customHeight="1" x14ac:dyDescent="0.2">
      <c r="A61" s="291" t="str">
        <f>IF(RefStr!H33="","Odgovorna osoba: _____________________________","Odgovorna osoba: " &amp; RefStr!H33)</f>
        <v>Odgovorna osoba: SLAĐANA SRKOČ</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300" verticalDpi="3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3"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17136</v>
      </c>
      <c r="C4" s="415">
        <f>SUM(Skriveni!G1468:G1561)</f>
        <v>125539.965</v>
      </c>
      <c r="D4" s="416"/>
    </row>
    <row r="5" spans="1:5" s="23" customFormat="1" ht="15" customHeight="1" x14ac:dyDescent="0.2">
      <c r="B5" s="98" t="str">
        <f>"Naziv: "&amp;IF(RefStr!B10&lt;&gt;"",RefStr!B10,"_______________________________________")</f>
        <v>Naziv: SREDNJA ŠKOLA DELNICE</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426750</v>
      </c>
    </row>
    <row r="13" spans="1:5" s="2" customFormat="1" x14ac:dyDescent="0.2">
      <c r="A13" s="270"/>
      <c r="B13" s="271" t="s">
        <v>2062</v>
      </c>
      <c r="C13" s="264">
        <v>2</v>
      </c>
      <c r="D13" s="140">
        <f>D14+D15+D23+D24</f>
        <v>430692</v>
      </c>
    </row>
    <row r="14" spans="1:5" s="2" customFormat="1" x14ac:dyDescent="0.2">
      <c r="A14" s="270"/>
      <c r="B14" s="271" t="s">
        <v>4041</v>
      </c>
      <c r="C14" s="264">
        <v>3</v>
      </c>
      <c r="D14" s="141"/>
    </row>
    <row r="15" spans="1:5" s="2" customFormat="1" x14ac:dyDescent="0.2">
      <c r="A15" s="270" t="s">
        <v>1181</v>
      </c>
      <c r="B15" s="271" t="s">
        <v>3078</v>
      </c>
      <c r="C15" s="264">
        <v>4</v>
      </c>
      <c r="D15" s="140">
        <f>SUM(D16:D22)</f>
        <v>430692</v>
      </c>
    </row>
    <row r="16" spans="1:5" s="2" customFormat="1" x14ac:dyDescent="0.2">
      <c r="A16" s="272" t="s">
        <v>1182</v>
      </c>
      <c r="B16" s="273" t="s">
        <v>1183</v>
      </c>
      <c r="C16" s="264">
        <v>5</v>
      </c>
      <c r="D16" s="141">
        <v>417511</v>
      </c>
    </row>
    <row r="17" spans="1:4" s="2" customFormat="1" x14ac:dyDescent="0.2">
      <c r="A17" s="272" t="s">
        <v>1184</v>
      </c>
      <c r="B17" s="273" t="s">
        <v>1185</v>
      </c>
      <c r="C17" s="264">
        <v>6</v>
      </c>
      <c r="D17" s="141">
        <v>12589</v>
      </c>
    </row>
    <row r="18" spans="1:4" s="2" customFormat="1" x14ac:dyDescent="0.2">
      <c r="A18" s="272" t="s">
        <v>1186</v>
      </c>
      <c r="B18" s="273" t="s">
        <v>1187</v>
      </c>
      <c r="C18" s="264">
        <v>7</v>
      </c>
      <c r="D18" s="141">
        <v>592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426750</v>
      </c>
    </row>
    <row r="31" spans="1:4" s="2" customFormat="1" x14ac:dyDescent="0.2">
      <c r="A31" s="272"/>
      <c r="B31" s="271" t="s">
        <v>4041</v>
      </c>
      <c r="C31" s="264">
        <v>20</v>
      </c>
      <c r="D31" s="141"/>
    </row>
    <row r="32" spans="1:4" s="2" customFormat="1" x14ac:dyDescent="0.2">
      <c r="A32" s="270" t="s">
        <v>1181</v>
      </c>
      <c r="B32" s="271" t="s">
        <v>3081</v>
      </c>
      <c r="C32" s="264">
        <v>21</v>
      </c>
      <c r="D32" s="140">
        <f>SUM(D33:D39)</f>
        <v>426750</v>
      </c>
    </row>
    <row r="33" spans="1:4" s="2" customFormat="1" x14ac:dyDescent="0.2">
      <c r="A33" s="272" t="s">
        <v>1182</v>
      </c>
      <c r="B33" s="273" t="s">
        <v>1183</v>
      </c>
      <c r="C33" s="264">
        <v>22</v>
      </c>
      <c r="D33" s="141">
        <v>414772</v>
      </c>
    </row>
    <row r="34" spans="1:4" s="2" customFormat="1" x14ac:dyDescent="0.2">
      <c r="A34" s="272" t="s">
        <v>1184</v>
      </c>
      <c r="B34" s="273" t="s">
        <v>1185</v>
      </c>
      <c r="C34" s="264">
        <v>23</v>
      </c>
      <c r="D34" s="141">
        <v>11482</v>
      </c>
    </row>
    <row r="35" spans="1:4" s="2" customFormat="1" x14ac:dyDescent="0.2">
      <c r="A35" s="272" t="s">
        <v>1186</v>
      </c>
      <c r="B35" s="273" t="s">
        <v>1187</v>
      </c>
      <c r="C35" s="264">
        <v>24</v>
      </c>
      <c r="D35" s="141">
        <v>496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430692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430692</v>
      </c>
    </row>
    <row r="102" spans="1:5" s="2" customFormat="1" x14ac:dyDescent="0.2">
      <c r="A102" s="272"/>
      <c r="B102" s="280" t="s">
        <v>4041</v>
      </c>
      <c r="C102" s="264">
        <v>91</v>
      </c>
      <c r="D102" s="141"/>
    </row>
    <row r="103" spans="1:5" s="2" customFormat="1" x14ac:dyDescent="0.2">
      <c r="A103" s="272" t="s">
        <v>1181</v>
      </c>
      <c r="B103" s="280" t="s">
        <v>1365</v>
      </c>
      <c r="C103" s="264">
        <v>92</v>
      </c>
      <c r="D103" s="141">
        <v>430692</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LJILJANA MAJNARIĆ</v>
      </c>
      <c r="B109" s="291"/>
      <c r="C109" s="293"/>
      <c r="D109" s="293"/>
      <c r="E109" s="291"/>
    </row>
    <row r="110" spans="1:5" s="292" customFormat="1" ht="15" customHeight="1" x14ac:dyDescent="0.2">
      <c r="A110" s="291" t="str">
        <f>IF(RefStr!H27="","Telefon za kontakt: _________________","Telefon za kontakt: " &amp; RefStr!H27)</f>
        <v>Telefon za kontakt: 051812203</v>
      </c>
      <c r="B110" s="291"/>
      <c r="E110" s="291"/>
    </row>
    <row r="111" spans="1:5" s="292" customFormat="1" ht="15" customHeight="1" x14ac:dyDescent="0.2">
      <c r="A111" s="291" t="str">
        <f>IF(RefStr!H33="","Odgovorna osoba: _____________________________","Odgovorna osoba: " &amp; RefStr!H33)</f>
        <v>Odgovorna osoba: SLAĐANA SRKOČ</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300" verticalDpi="3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69" activePane="bottomLeft" state="frozen"/>
      <selection pane="bottomLeft" activeCell="C284" sqref="C28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17136</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Zvonimir</cp:lastModifiedBy>
  <cp:lastPrinted>2019-02-07T07:40:58Z</cp:lastPrinted>
  <dcterms:created xsi:type="dcterms:W3CDTF">2001-11-21T09:32:18Z</dcterms:created>
  <dcterms:modified xsi:type="dcterms:W3CDTF">2019-02-07T10:11:48Z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